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PC\Desktop\Tài liệu kỳ họp thứ 9\NGHỊ QUYẾT KỲ 9\NGHỊ QUYẾT KỲ 9\BAN KINH TẾ\ĐẦU TƯ CÔNG TRUNG HẠN ...(CHUẨN\"/>
    </mc:Choice>
  </mc:AlternateContent>
  <bookViews>
    <workbookView xWindow="0" yWindow="0" windowWidth="20400" windowHeight="7905"/>
  </bookViews>
  <sheets>
    <sheet name="B1a CTMTQG" sheetId="1" r:id="rId1"/>
  </sheets>
  <externalReferences>
    <externalReference r:id="rId2"/>
    <externalReference r:id="rId3"/>
    <externalReference r:id="rId4"/>
  </externalReferences>
  <definedNames>
    <definedName name="_________a1" localSheetId="0" hidden="1">{"'Sheet1'!$L$16"}</definedName>
    <definedName name="_________a1" hidden="1">{"'Sheet1'!$L$16"}</definedName>
    <definedName name="_________ban2" localSheetId="0" hidden="1">{"'Sheet1'!$L$16"}</definedName>
    <definedName name="_________ban2" hidden="1">{"'Sheet1'!$L$16"}</definedName>
    <definedName name="_________h1" localSheetId="0" hidden="1">{"'Sheet1'!$L$16"}</definedName>
    <definedName name="_________h1" hidden="1">{"'Sheet1'!$L$16"}</definedName>
    <definedName name="_________hu1" localSheetId="0" hidden="1">{"'Sheet1'!$L$16"}</definedName>
    <definedName name="_________hu1" hidden="1">{"'Sheet1'!$L$16"}</definedName>
    <definedName name="_________hu2" localSheetId="0" hidden="1">{"'Sheet1'!$L$16"}</definedName>
    <definedName name="_________hu2" hidden="1">{"'Sheet1'!$L$16"}</definedName>
    <definedName name="_________hu5" localSheetId="0" hidden="1">{"'Sheet1'!$L$16"}</definedName>
    <definedName name="_________hu5" hidden="1">{"'Sheet1'!$L$16"}</definedName>
    <definedName name="_________hu6" localSheetId="0" hidden="1">{"'Sheet1'!$L$16"}</definedName>
    <definedName name="_________hu6" hidden="1">{"'Sheet1'!$L$16"}</definedName>
    <definedName name="_________M36" localSheetId="0" hidden="1">{"'Sheet1'!$L$16"}</definedName>
    <definedName name="_________M36" hidden="1">{"'Sheet1'!$L$16"}</definedName>
    <definedName name="_________PA3" localSheetId="0" hidden="1">{"'Sheet1'!$L$16"}</definedName>
    <definedName name="_________PA3" hidden="1">{"'Sheet1'!$L$16"}</definedName>
    <definedName name="_________Tru21" localSheetId="0" hidden="1">{"'Sheet1'!$L$16"}</definedName>
    <definedName name="_________Tru21" hidden="1">{"'Sheet1'!$L$16"}</definedName>
    <definedName name="________a1" localSheetId="0" hidden="1">{"'Sheet1'!$L$16"}</definedName>
    <definedName name="________a1" hidden="1">{"'Sheet1'!$L$16"}</definedName>
    <definedName name="________h1" localSheetId="0" hidden="1">{"'Sheet1'!$L$16"}</definedName>
    <definedName name="________h1" hidden="1">{"'Sheet1'!$L$16"}</definedName>
    <definedName name="________hu1" localSheetId="0" hidden="1">{"'Sheet1'!$L$16"}</definedName>
    <definedName name="________hu1" hidden="1">{"'Sheet1'!$L$16"}</definedName>
    <definedName name="________hu2" localSheetId="0" hidden="1">{"'Sheet1'!$L$16"}</definedName>
    <definedName name="________hu2" hidden="1">{"'Sheet1'!$L$16"}</definedName>
    <definedName name="________hu5" localSheetId="0" hidden="1">{"'Sheet1'!$L$16"}</definedName>
    <definedName name="________hu5" hidden="1">{"'Sheet1'!$L$16"}</definedName>
    <definedName name="________hu6" localSheetId="0" hidden="1">{"'Sheet1'!$L$16"}</definedName>
    <definedName name="________hu6" hidden="1">{"'Sheet1'!$L$16"}</definedName>
    <definedName name="_______a1" localSheetId="0" hidden="1">{"'Sheet1'!$L$16"}</definedName>
    <definedName name="_______a1" hidden="1">{"'Sheet1'!$L$16"}</definedName>
    <definedName name="_______ban2" localSheetId="0" hidden="1">{"'Sheet1'!$L$16"}</definedName>
    <definedName name="_______ban2" hidden="1">{"'Sheet1'!$L$16"}</definedName>
    <definedName name="_______h1" localSheetId="0" hidden="1">{"'Sheet1'!$L$16"}</definedName>
    <definedName name="_______h1" hidden="1">{"'Sheet1'!$L$16"}</definedName>
    <definedName name="_______hu1" localSheetId="0" hidden="1">{"'Sheet1'!$L$16"}</definedName>
    <definedName name="_______hu1" hidden="1">{"'Sheet1'!$L$16"}</definedName>
    <definedName name="_______hu2" localSheetId="0" hidden="1">{"'Sheet1'!$L$16"}</definedName>
    <definedName name="_______hu2" hidden="1">{"'Sheet1'!$L$16"}</definedName>
    <definedName name="_______hu5" localSheetId="0" hidden="1">{"'Sheet1'!$L$16"}</definedName>
    <definedName name="_______hu5" hidden="1">{"'Sheet1'!$L$16"}</definedName>
    <definedName name="_______hu6" localSheetId="0" hidden="1">{"'Sheet1'!$L$16"}</definedName>
    <definedName name="_______hu6" hidden="1">{"'Sheet1'!$L$16"}</definedName>
    <definedName name="_______M36" localSheetId="0" hidden="1">{"'Sheet1'!$L$16"}</definedName>
    <definedName name="_______M36" hidden="1">{"'Sheet1'!$L$16"}</definedName>
    <definedName name="_______PA3" localSheetId="0" hidden="1">{"'Sheet1'!$L$16"}</definedName>
    <definedName name="_______PA3" hidden="1">{"'Sheet1'!$L$16"}</definedName>
    <definedName name="_______Tru21" localSheetId="0" hidden="1">{"'Sheet1'!$L$16"}</definedName>
    <definedName name="_______Tru21" hidden="1">{"'Sheet1'!$L$16"}</definedName>
    <definedName name="______a1" localSheetId="0" hidden="1">{"'Sheet1'!$L$16"}</definedName>
    <definedName name="______a1" hidden="1">{"'Sheet1'!$L$16"}</definedName>
    <definedName name="______B1" localSheetId="0" hidden="1">{"'Sheet1'!$L$16"}</definedName>
    <definedName name="______B1" hidden="1">{"'Sheet1'!$L$16"}</definedName>
    <definedName name="______ban2" localSheetId="0" hidden="1">{"'Sheet1'!$L$16"}</definedName>
    <definedName name="______ban2" hidden="1">{"'Sheet1'!$L$16"}</definedName>
    <definedName name="______h1" localSheetId="0" hidden="1">{"'Sheet1'!$L$16"}</definedName>
    <definedName name="______h1" hidden="1">{"'Sheet1'!$L$16"}</definedName>
    <definedName name="______hu1" localSheetId="0" hidden="1">{"'Sheet1'!$L$16"}</definedName>
    <definedName name="______hu1" hidden="1">{"'Sheet1'!$L$16"}</definedName>
    <definedName name="______hu2" localSheetId="0" hidden="1">{"'Sheet1'!$L$16"}</definedName>
    <definedName name="______hu2" hidden="1">{"'Sheet1'!$L$16"}</definedName>
    <definedName name="______hu5" localSheetId="0" hidden="1">{"'Sheet1'!$L$16"}</definedName>
    <definedName name="______hu5" hidden="1">{"'Sheet1'!$L$16"}</definedName>
    <definedName name="______hu6" localSheetId="0" hidden="1">{"'Sheet1'!$L$16"}</definedName>
    <definedName name="______hu6" hidden="1">{"'Sheet1'!$L$16"}</definedName>
    <definedName name="______M36" localSheetId="0" hidden="1">{"'Sheet1'!$L$16"}</definedName>
    <definedName name="______M36" hidden="1">{"'Sheet1'!$L$16"}</definedName>
    <definedName name="______PA3" localSheetId="0" hidden="1">{"'Sheet1'!$L$16"}</definedName>
    <definedName name="______PA3" hidden="1">{"'Sheet1'!$L$16"}</definedName>
    <definedName name="______Tru21" localSheetId="0" hidden="1">{"'Sheet1'!$L$16"}</definedName>
    <definedName name="______Tru21" hidden="1">{"'Sheet1'!$L$16"}</definedName>
    <definedName name="_____a1" localSheetId="0" hidden="1">{"'Sheet1'!$L$16"}</definedName>
    <definedName name="_____a1" hidden="1">{"'Sheet1'!$L$16"}</definedName>
    <definedName name="_____B1" localSheetId="0" hidden="1">{"'Sheet1'!$L$16"}</definedName>
    <definedName name="_____B1" hidden="1">{"'Sheet1'!$L$16"}</definedName>
    <definedName name="_____ban2" localSheetId="0" hidden="1">{"'Sheet1'!$L$16"}</definedName>
    <definedName name="_____ban2" hidden="1">{"'Sheet1'!$L$16"}</definedName>
    <definedName name="_____h1" localSheetId="0" hidden="1">{"'Sheet1'!$L$16"}</definedName>
    <definedName name="_____h1" hidden="1">{"'Sheet1'!$L$16"}</definedName>
    <definedName name="_____hu1" localSheetId="0" hidden="1">{"'Sheet1'!$L$16"}</definedName>
    <definedName name="_____hu1" hidden="1">{"'Sheet1'!$L$16"}</definedName>
    <definedName name="_____hu2" localSheetId="0" hidden="1">{"'Sheet1'!$L$16"}</definedName>
    <definedName name="_____hu2" hidden="1">{"'Sheet1'!$L$16"}</definedName>
    <definedName name="_____hu5" localSheetId="0" hidden="1">{"'Sheet1'!$L$16"}</definedName>
    <definedName name="_____hu5" hidden="1">{"'Sheet1'!$L$16"}</definedName>
    <definedName name="_____hu6" localSheetId="0" hidden="1">{"'Sheet1'!$L$16"}</definedName>
    <definedName name="_____hu6" hidden="1">{"'Sheet1'!$L$16"}</definedName>
    <definedName name="_____M36" localSheetId="0" hidden="1">{"'Sheet1'!$L$16"}</definedName>
    <definedName name="_____M36" hidden="1">{"'Sheet1'!$L$16"}</definedName>
    <definedName name="_____NSO2" localSheetId="0" hidden="1">{"'Sheet1'!$L$16"}</definedName>
    <definedName name="_____NSO2" hidden="1">{"'Sheet1'!$L$16"}</definedName>
    <definedName name="_____PA3" localSheetId="0" hidden="1">{"'Sheet1'!$L$16"}</definedName>
    <definedName name="_____PA3" hidden="1">{"'Sheet1'!$L$16"}</definedName>
    <definedName name="_____Tru21" localSheetId="0" hidden="1">{"'Sheet1'!$L$16"}</definedName>
    <definedName name="_____Tru21" hidden="1">{"'Sheet1'!$L$16"}</definedName>
    <definedName name="____a1" localSheetId="0" hidden="1">{"'Sheet1'!$L$16"}</definedName>
    <definedName name="____a1" hidden="1">{"'Sheet1'!$L$16"}</definedName>
    <definedName name="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localSheetId="0" hidden="1">{"'Sheet1'!$L$16"}</definedName>
    <definedName name="____B1" hidden="1">{"'Sheet1'!$L$16"}</definedName>
    <definedName name="____ban2" localSheetId="0" hidden="1">{"'Sheet1'!$L$16"}</definedName>
    <definedName name="____ban2" hidden="1">{"'Sheet1'!$L$16"}</definedName>
    <definedName name="____cep1" localSheetId="0" hidden="1">{"'Sheet1'!$L$16"}</definedName>
    <definedName name="____cep1" hidden="1">{"'Sheet1'!$L$16"}</definedName>
    <definedName name="____Coc39" localSheetId="0" hidden="1">{"'Sheet1'!$L$16"}</definedName>
    <definedName name="____Coc39" hidden="1">{"'Sheet1'!$L$16"}</definedName>
    <definedName name="____Goi8" localSheetId="0" hidden="1">{"'Sheet1'!$L$16"}</definedName>
    <definedName name="____Goi8" hidden="1">{"'Sheet1'!$L$16"}</definedName>
    <definedName name="____h1" localSheetId="0" hidden="1">{"'Sheet1'!$L$16"}</definedName>
    <definedName name="____h1" hidden="1">{"'Sheet1'!$L$16"}</definedName>
    <definedName name="____hu1" localSheetId="0" hidden="1">{"'Sheet1'!$L$16"}</definedName>
    <definedName name="____hu1" hidden="1">{"'Sheet1'!$L$16"}</definedName>
    <definedName name="____hu2" localSheetId="0" hidden="1">{"'Sheet1'!$L$16"}</definedName>
    <definedName name="____hu2" hidden="1">{"'Sheet1'!$L$16"}</definedName>
    <definedName name="____hu5" localSheetId="0" hidden="1">{"'Sheet1'!$L$16"}</definedName>
    <definedName name="____hu5" hidden="1">{"'Sheet1'!$L$16"}</definedName>
    <definedName name="____hu6" localSheetId="0" hidden="1">{"'Sheet1'!$L$16"}</definedName>
    <definedName name="____hu6" hidden="1">{"'Sheet1'!$L$16"}</definedName>
    <definedName name="____Lan1" localSheetId="0" hidden="1">{"'Sheet1'!$L$16"}</definedName>
    <definedName name="____Lan1" hidden="1">{"'Sheet1'!$L$16"}</definedName>
    <definedName name="____LAN3" localSheetId="0" hidden="1">{"'Sheet1'!$L$16"}</definedName>
    <definedName name="____LAN3" hidden="1">{"'Sheet1'!$L$16"}</definedName>
    <definedName name="____lk2" localSheetId="0" hidden="1">{"'Sheet1'!$L$16"}</definedName>
    <definedName name="____lk2" hidden="1">{"'Sheet1'!$L$16"}</definedName>
    <definedName name="____M36" localSheetId="0" hidden="1">{"'Sheet1'!$L$16"}</definedName>
    <definedName name="____M36" hidden="1">{"'Sheet1'!$L$16"}</definedName>
    <definedName name="____NSO2" localSheetId="0" hidden="1">{"'Sheet1'!$L$16"}</definedName>
    <definedName name="____NSO2" hidden="1">{"'Sheet1'!$L$16"}</definedName>
    <definedName name="____PA3" localSheetId="0" hidden="1">{"'Sheet1'!$L$16"}</definedName>
    <definedName name="____PA3" hidden="1">{"'Sheet1'!$L$16"}</definedName>
    <definedName name="____Pl2" localSheetId="0" hidden="1">{"'Sheet1'!$L$16"}</definedName>
    <definedName name="____Pl2" hidden="1">{"'Sheet1'!$L$16"}</definedName>
    <definedName name="____tt3" localSheetId="0" hidden="1">{"'Sheet1'!$L$16"}</definedName>
    <definedName name="____tt3" hidden="1">{"'Sheet1'!$L$16"}</definedName>
    <definedName name="____TT31" localSheetId="0" hidden="1">{"'Sheet1'!$L$16"}</definedName>
    <definedName name="____TT31" hidden="1">{"'Sheet1'!$L$16"}</definedName>
    <definedName name="____Tru21" localSheetId="0" hidden="1">{"'Sheet1'!$L$16"}</definedName>
    <definedName name="____Tru21" hidden="1">{"'Sheet1'!$L$16"}</definedName>
    <definedName name="____xlfn.BAHTTEXT" hidden="1">#NAME?</definedName>
    <definedName name="___a1" localSheetId="0" hidden="1">{"'Sheet1'!$L$16"}</definedName>
    <definedName name="___a1" hidden="1">{"'Sheet1'!$L$16"}</definedName>
    <definedName name="___B1" localSheetId="0" hidden="1">{"'Sheet1'!$L$16"}</definedName>
    <definedName name="___B1" hidden="1">{"'Sheet1'!$L$16"}</definedName>
    <definedName name="___ban2" localSheetId="0" hidden="1">{"'Sheet1'!$L$16"}</definedName>
    <definedName name="___ban2" hidden="1">{"'Sheet1'!$L$16"}</definedName>
    <definedName name="___cep1" localSheetId="0" hidden="1">{"'Sheet1'!$L$16"}</definedName>
    <definedName name="___cep1" hidden="1">{"'Sheet1'!$L$16"}</definedName>
    <definedName name="___Coc39" localSheetId="0" hidden="1">{"'Sheet1'!$L$16"}</definedName>
    <definedName name="___Coc39" hidden="1">{"'Sheet1'!$L$16"}</definedName>
    <definedName name="___Goi8" localSheetId="0" hidden="1">{"'Sheet1'!$L$16"}</definedName>
    <definedName name="___Goi8" hidden="1">{"'Sheet1'!$L$16"}</definedName>
    <definedName name="___h1" localSheetId="0" hidden="1">{"'Sheet1'!$L$16"}</definedName>
    <definedName name="___h1" hidden="1">{"'Sheet1'!$L$16"}</definedName>
    <definedName name="___hsm2">1.1289</definedName>
    <definedName name="___hu1" localSheetId="0" hidden="1">{"'Sheet1'!$L$16"}</definedName>
    <definedName name="___hu1" hidden="1">{"'Sheet1'!$L$16"}</definedName>
    <definedName name="___hu2" localSheetId="0" hidden="1">{"'Sheet1'!$L$16"}</definedName>
    <definedName name="___hu2" hidden="1">{"'Sheet1'!$L$16"}</definedName>
    <definedName name="___hu5" localSheetId="0" hidden="1">{"'Sheet1'!$L$16"}</definedName>
    <definedName name="___hu5" hidden="1">{"'Sheet1'!$L$16"}</definedName>
    <definedName name="___hu6" localSheetId="0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lk2" localSheetId="0" hidden="1">{"'Sheet1'!$L$16"}</definedName>
    <definedName name="___lk2" hidden="1">{"'Sheet1'!$L$16"}</definedName>
    <definedName name="___M36" localSheetId="0" hidden="1">{"'Sheet1'!$L$16"}</definedName>
    <definedName name="___M36" hidden="1">{"'Sheet1'!$L$16"}</definedName>
    <definedName name="___NSO2" localSheetId="0" hidden="1">{"'Sheet1'!$L$16"}</definedName>
    <definedName name="___NSO2" hidden="1">{"'Sheet1'!$L$16"}</definedName>
    <definedName name="___PA3" localSheetId="0" hidden="1">{"'Sheet1'!$L$16"}</definedName>
    <definedName name="___PA3" hidden="1">{"'Sheet1'!$L$16"}</definedName>
    <definedName name="___Pl2" localSheetId="0" hidden="1">{"'Sheet1'!$L$16"}</definedName>
    <definedName name="___Pl2" hidden="1">{"'Sheet1'!$L$16"}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t3" localSheetId="0" hidden="1">{"'Sheet1'!$L$16"}</definedName>
    <definedName name="___tt3" hidden="1">{"'Sheet1'!$L$16"}</definedName>
    <definedName name="___TT31" localSheetId="0" hidden="1">{"'Sheet1'!$L$16"}</definedName>
    <definedName name="___TT31" hidden="1">{"'Sheet1'!$L$16"}</definedName>
    <definedName name="___Tru21" localSheetId="0" hidden="1">{"'Sheet1'!$L$16"}</definedName>
    <definedName name="___Tru21" hidden="1">{"'Sheet1'!$L$16"}</definedName>
    <definedName name="___xlfn.BAHTTEXT" hidden="1">#NAME?</definedName>
    <definedName name="__a1" localSheetId="0" hidden="1">{"'Sheet1'!$L$16"}</definedName>
    <definedName name="__a1" hidden="1">{"'Sheet1'!$L$16"}</definedName>
    <definedName name="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B1" localSheetId="0" hidden="1">{"'Sheet1'!$L$16"}</definedName>
    <definedName name="__B1" hidden="1">{"'Sheet1'!$L$16"}</definedName>
    <definedName name="__ban2" localSheetId="0" hidden="1">{"'Sheet1'!$L$16"}</definedName>
    <definedName name="__ban2" hidden="1">{"'Sheet1'!$L$16"}</definedName>
    <definedName name="__boi1">#REF!</definedName>
    <definedName name="__boi2">#REF!</definedName>
    <definedName name="__boi3">#REF!</definedName>
    <definedName name="__boi4">#REF!</definedName>
    <definedName name="__btm10">#REF!</definedName>
    <definedName name="__btm100">#REF!</definedName>
    <definedName name="__BTM250">#REF!</definedName>
    <definedName name="__btM300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ep1" localSheetId="0" hidden="1">{"'Sheet1'!$L$16"}</definedName>
    <definedName name="__cep1" hidden="1">{"'Sheet1'!$L$16"}</definedName>
    <definedName name="__Coc39" localSheetId="0" hidden="1">{"'Sheet1'!$L$16"}</definedName>
    <definedName name="__Coc39" hidden="1">{"'Sheet1'!$L$16"}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Goi8" localSheetId="0" hidden="1">{"'Sheet1'!$L$16"}</definedName>
    <definedName name="__Goi8" hidden="1">{"'Sheet1'!$L$16"}</definedName>
    <definedName name="__gon4">#REF!</definedName>
    <definedName name="__h1" localSheetId="0" hidden="1">{"'Sheet1'!$L$16"}</definedName>
    <definedName name="__h1" hidden="1">{"'Sheet1'!$L$16"}</definedName>
    <definedName name="__hom2">#REF!</definedName>
    <definedName name="__hsm2">1.1289</definedName>
    <definedName name="__hu1" localSheetId="0" hidden="1">{"'Sheet1'!$L$16"}</definedName>
    <definedName name="__hu1" hidden="1">{"'Sheet1'!$L$16"}</definedName>
    <definedName name="__hu2" localSheetId="0" hidden="1">{"'Sheet1'!$L$16"}</definedName>
    <definedName name="__hu2" hidden="1">{"'Sheet1'!$L$16"}</definedName>
    <definedName name="__hu5" localSheetId="0" hidden="1">{"'Sheet1'!$L$16"}</definedName>
    <definedName name="__hu5" hidden="1">{"'Sheet1'!$L$16"}</definedName>
    <definedName name="__hu6" localSheetId="0" hidden="1">{"'Sheet1'!$L$16"}</definedName>
    <definedName name="__hu6" hidden="1">{"'Sheet1'!$L$16"}</definedName>
    <definedName name="__IntlFixup" hidden="1">TRUE</definedName>
    <definedName name="__isc1">0.035</definedName>
    <definedName name="__isc2">0.02</definedName>
    <definedName name="__isc3">0.054</definedName>
    <definedName name="__KM188" localSheetId="0">#REF!</definedName>
    <definedName name="__KM188">#REF!</definedName>
    <definedName name="__km189" localSheetId="0">#REF!</definedName>
    <definedName name="__km189">#REF!</definedName>
    <definedName name="__km190" localSheetId="0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Lan1" localSheetId="0" hidden="1">{"'Sheet1'!$L$16"}</definedName>
    <definedName name="__Lan1" hidden="1">{"'Sheet1'!$L$16"}</definedName>
    <definedName name="__LAN3" localSheetId="0" hidden="1">{"'Sheet1'!$L$16"}</definedName>
    <definedName name="__LAN3" hidden="1">{"'Sheet1'!$L$16"}</definedName>
    <definedName name="__lap1">#REF!</definedName>
    <definedName name="__lap2">#REF!</definedName>
    <definedName name="__lk2" localSheetId="0" hidden="1">{"'Sheet1'!$L$16"}</definedName>
    <definedName name="__lk2" hidden="1">{"'Sheet1'!$L$16"}</definedName>
    <definedName name="__M36" localSheetId="0" hidden="1">{"'Sheet1'!$L$16"}</definedName>
    <definedName name="__M36" hidden="1">{"'Sheet1'!$L$16"}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NSO2" localSheetId="0" hidden="1">{"'Sheet1'!$L$16"}</definedName>
    <definedName name="__NSO2" hidden="1">{"'Sheet1'!$L$16"}</definedName>
    <definedName name="__PA3" localSheetId="0" hidden="1">{"'Sheet1'!$L$16"}</definedName>
    <definedName name="__PA3" hidden="1">{"'Sheet1'!$L$16"}</definedName>
    <definedName name="__PL1242">#REF!</definedName>
    <definedName name="__Pl2" localSheetId="0" hidden="1">{"'Sheet1'!$L$16"}</definedName>
    <definedName name="__Pl2" hidden="1">{"'Sheet1'!$L$16"}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sat10">#REF!</definedName>
    <definedName name="__sat14">#REF!</definedName>
    <definedName name="__sat16">#REF!</definedName>
    <definedName name="__sat20">#REF!</definedName>
    <definedName name="__sat8">#REF!</definedName>
    <definedName name="__sc1">#REF!</definedName>
    <definedName name="__SC2">#REF!</definedName>
    <definedName name="__sc3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B1" localSheetId="0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t3" localSheetId="0" hidden="1">{"'Sheet1'!$L$16"}</definedName>
    <definedName name="__tt3" hidden="1">{"'Sheet1'!$L$16"}</definedName>
    <definedName name="__TT31" localSheetId="0" hidden="1">{"'Sheet1'!$L$16"}</definedName>
    <definedName name="__TT31" hidden="1">{"'Sheet1'!$L$16"}</definedName>
    <definedName name="__TH1">#REF!</definedName>
    <definedName name="__TH2">#REF!</definedName>
    <definedName name="__TH3">#REF!</definedName>
    <definedName name="__Tru21" localSheetId="0" hidden="1">{"'Sheet1'!$L$16"}</definedName>
    <definedName name="__Tru21" hidden="1">{"'Sheet1'!$L$16"}</definedName>
    <definedName name="__vc1">#REF!</definedName>
    <definedName name="__vc2">#REF!</definedName>
    <definedName name="__vc3">#REF!</definedName>
    <definedName name="__VL100">#REF!</definedName>
    <definedName name="__vl2" localSheetId="0" hidden="1">{"'Sheet1'!$L$16"}</definedName>
    <definedName name="__vl2" hidden="1">{"'Sheet1'!$L$16"}</definedName>
    <definedName name="__VL250">#REF!</definedName>
    <definedName name="__xlfn.BAHTTEXT" hidden="1">#NAME?</definedName>
    <definedName name="_1">#N/A</definedName>
    <definedName name="_1000A01">#N/A</definedName>
    <definedName name="_2">#N/A</definedName>
    <definedName name="_40x4">5100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localSheetId="0" hidden="1">{"'Sheet1'!$L$16"}</definedName>
    <definedName name="_a2" hidden="1">{"'Sheet1'!$L$16"}</definedName>
    <definedName name="_A4" localSheetId="0" hidden="1">{"'Sheet1'!$L$16"}</definedName>
    <definedName name="_A4" hidden="1">{"'Sheet1'!$L$16"}</definedName>
    <definedName name="_B1" localSheetId="0" hidden="1">{"'Sheet1'!$L$16"}</definedName>
    <definedName name="_B1" hidden="1">{"'Sheet1'!$L$16"}</definedName>
    <definedName name="_b4" localSheetId="0" hidden="1">{"'Sheet1'!$L$16"}</definedName>
    <definedName name="_b4" hidden="1">{"'Sheet1'!$L$16"}</definedName>
    <definedName name="_ba1" localSheetId="0" hidden="1">{#N/A,#N/A,FALSE,"Chi tiÆt"}</definedName>
    <definedName name="_ba1" hidden="1">{#N/A,#N/A,FALSE,"Chi tiÆt"}</definedName>
    <definedName name="_ban2" localSheetId="0" hidden="1">{"'Sheet1'!$L$16"}</definedName>
    <definedName name="_ban2" hidden="1">{"'Sheet1'!$L$16"}</definedName>
    <definedName name="_boi1">#REF!</definedName>
    <definedName name="_boi2">#REF!</definedName>
    <definedName name="_boi3">#REF!</definedName>
    <definedName name="_boi4">#REF!</definedName>
    <definedName name="_BTM250">#REF!</definedName>
    <definedName name="_btM300">#REF!</definedName>
    <definedName name="_Builtin155" hidden="1">#N/A</definedName>
    <definedName name="_cao1" localSheetId="0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D2" localSheetId="0" hidden="1">{"'Sheet1'!$L$16"}</definedName>
    <definedName name="_CD2" hidden="1">{"'Sheet1'!$L$16"}</definedName>
    <definedName name="_cep1" localSheetId="0" hidden="1">{"'Sheet1'!$L$16"}</definedName>
    <definedName name="_cep1" hidden="1">{"'Sheet1'!$L$16"}</definedName>
    <definedName name="_Coc39" localSheetId="0" hidden="1">{"'Sheet1'!$L$16"}</definedName>
    <definedName name="_Coc39" hidden="1">{"'Sheet1'!$L$16"}</definedName>
    <definedName name="_CON1">#REF!</definedName>
    <definedName name="_CON2">#REF!</definedName>
    <definedName name="_d1500" localSheetId="0" hidden="1">{"'Sheet1'!$L$16"}</definedName>
    <definedName name="_d1500" hidden="1">{"'Sheet1'!$L$16"}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n400">#REF!</definedName>
    <definedName name="_ddn600">#REF!</definedName>
    <definedName name="_f5" localSheetId="0" hidden="1">{"'Sheet1'!$L$16"}</definedName>
    <definedName name="_f5" hidden="1">{"'Sheet1'!$L$16"}</definedName>
    <definedName name="_Fill" hidden="1">#REF!</definedName>
    <definedName name="_xlnm._FilterDatabase" localSheetId="0" hidden="1">#REF!</definedName>
    <definedName name="_xlnm._FilterDatabase" hidden="1">#REF!</definedName>
    <definedName name="_Goi8" localSheetId="0" hidden="1">{"'Sheet1'!$L$16"}</definedName>
    <definedName name="_Goi8" hidden="1">{"'Sheet1'!$L$16"}</definedName>
    <definedName name="_gon4">#REF!</definedName>
    <definedName name="_h1" localSheetId="0" hidden="1">{"'Sheet1'!$L$16"}</definedName>
    <definedName name="_h1" hidden="1">{"'Sheet1'!$L$16"}</definedName>
    <definedName name="_hsm2">1.1289</definedName>
    <definedName name="_hu1" localSheetId="0" hidden="1">{"'Sheet1'!$L$16"}</definedName>
    <definedName name="_hu1" hidden="1">{"'Sheet1'!$L$16"}</definedName>
    <definedName name="_hu2" localSheetId="0" hidden="1">{"'Sheet1'!$L$16"}</definedName>
    <definedName name="_hu2" hidden="1">{"'Sheet1'!$L$16"}</definedName>
    <definedName name="_hu5" localSheetId="0" hidden="1">{"'Sheet1'!$L$16"}</definedName>
    <definedName name="_hu5" hidden="1">{"'Sheet1'!$L$16"}</definedName>
    <definedName name="_hu6" localSheetId="0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146" localSheetId="0" hidden="1">{"'Sheet1'!$L$16"}</definedName>
    <definedName name="_K146" hidden="1">{"'Sheet1'!$L$16"}</definedName>
    <definedName name="_k27" localSheetId="0" hidden="1">{"'Sheet1'!$L$16"}</definedName>
    <definedName name="_k27" hidden="1">{"'Sheet1'!$L$16"}</definedName>
    <definedName name="_Key1" hidden="1">#REF!</definedName>
    <definedName name="_Key2" hidden="1">#REF!</definedName>
    <definedName name="_km03" localSheetId="0" hidden="1">{"'Sheet1'!$L$16"}</definedName>
    <definedName name="_km03" hidden="1">{"'Sheet1'!$L$16"}</definedName>
    <definedName name="_km190">#REF!</definedName>
    <definedName name="_km191">#REF!</definedName>
    <definedName name="_km192">#REF!</definedName>
    <definedName name="_KH08" localSheetId="0" hidden="1">{#N/A,#N/A,FALSE,"Chi tiÆt"}</definedName>
    <definedName name="_KH08" hidden="1">{#N/A,#N/A,FALSE,"Chi tiÆt"}</definedName>
    <definedName name="_L123" localSheetId="0" hidden="1">{"'Sheet1'!$L$16"}</definedName>
    <definedName name="_L123" hidden="1">{"'Sheet1'!$L$16"}</definedName>
    <definedName name="_L1234" localSheetId="0" hidden="1">{"'Sheet1'!$L$16"}</definedName>
    <definedName name="_L1234" hidden="1">{"'Sheet1'!$L$16"}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k2" localSheetId="0" hidden="1">{"'Sheet1'!$L$16"}</definedName>
    <definedName name="_lk2" hidden="1">{"'Sheet1'!$L$16"}</definedName>
    <definedName name="_m1233" localSheetId="0" hidden="1">{"'Sheet1'!$L$16"}</definedName>
    <definedName name="_m1233" hidden="1">{"'Sheet1'!$L$16"}</definedName>
    <definedName name="_M2" localSheetId="0" hidden="1">{"'Sheet1'!$L$16"}</definedName>
    <definedName name="_M2" hidden="1">{"'Sheet1'!$L$16"}</definedName>
    <definedName name="_M36" localSheetId="0" hidden="1">{"'Sheet1'!$L$16"}</definedName>
    <definedName name="_M36" hidden="1">{"'Sheet1'!$L$16"}</definedName>
    <definedName name="_MAC12">#REF!</definedName>
    <definedName name="_MAC46">#REF!</definedName>
    <definedName name="_MTL12" localSheetId="0" hidden="1">{"'Sheet1'!$L$16"}</definedName>
    <definedName name="_MTL12" hidden="1">{"'Sheet1'!$L$16"}</definedName>
    <definedName name="_nam1" localSheetId="0" hidden="1">{"'Sheet1'!$L$16"}</definedName>
    <definedName name="_nam1" hidden="1">{"'Sheet1'!$L$16"}</definedName>
    <definedName name="_nam2" localSheetId="0" hidden="1">{#N/A,#N/A,FALSE,"Chi tiÆt"}</definedName>
    <definedName name="_nam2" hidden="1">{#N/A,#N/A,FALSE,"Chi tiÆt"}</definedName>
    <definedName name="_nam3" localSheetId="0" hidden="1">{"'Sheet1'!$L$16"}</definedName>
    <definedName name="_nam3" hidden="1">{"'Sheet1'!$L$16"}</definedName>
    <definedName name="_NET2">#REF!</definedName>
    <definedName name="_NSO2" localSheetId="0" hidden="1">{"'Sheet1'!$L$16"}</definedName>
    <definedName name="_NSO2" hidden="1">{"'Sheet1'!$L$16"}</definedName>
    <definedName name="_nh2" localSheetId="0" hidden="1">{#N/A,#N/A,FALSE,"Chi tiÆt"}</definedName>
    <definedName name="_nh2" hidden="1">{#N/A,#N/A,FALSE,"Chi tiÆt"}</definedName>
    <definedName name="_Order1" hidden="1">255</definedName>
    <definedName name="_Order2" hidden="1">255</definedName>
    <definedName name="_PA3" localSheetId="0" hidden="1">{"'Sheet1'!$L$16"}</definedName>
    <definedName name="_PA3" hidden="1">{"'Sheet1'!$L$16"}</definedName>
    <definedName name="_PL1242">#REF!</definedName>
    <definedName name="_Pl2" localSheetId="0" hidden="1">{"'Sheet1'!$L$16"}</definedName>
    <definedName name="_Pl2" hidden="1">{"'Sheet1'!$L$16"}</definedName>
    <definedName name="_PL3" hidden="1">#REF!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hu3" localSheetId="0" hidden="1">{"'Sheet1'!$L$16"}</definedName>
    <definedName name="_phu3" hidden="1">{"'Sheet1'!$L$16"}</definedName>
    <definedName name="_QLO7" hidden="1">#N/A</definedName>
    <definedName name="_sat10" localSheetId="0">#REF!</definedName>
    <definedName name="_sat10">#REF!</definedName>
    <definedName name="_sat14">#REF!</definedName>
    <definedName name="_sat16">#REF!</definedName>
    <definedName name="_sat20">#REF!</definedName>
    <definedName name="_sat8">#REF!</definedName>
    <definedName name="_sc1">#REF!</definedName>
    <definedName name="_SC2">#REF!</definedName>
    <definedName name="_sc3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C10">0.3456</definedName>
    <definedName name="_SOC8">0.2827</definedName>
    <definedName name="_Sort" hidden="1">#REF!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T12" localSheetId="0" hidden="1">{"'Sheet1'!$L$16"}</definedName>
    <definedName name="_T12" hidden="1">{"'Sheet1'!$L$16"}</definedName>
    <definedName name="_TC07" localSheetId="0" hidden="1">{"'Sheet1'!$L$16"}</definedName>
    <definedName name="_TC07" hidden="1">{"'Sheet1'!$L$16"}</definedName>
    <definedName name="_TL1">#REF!</definedName>
    <definedName name="_TL2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M2" localSheetId="0" hidden="1">{"'Sheet1'!$L$16"}</definedName>
    <definedName name="_TM2" hidden="1">{"'Sheet1'!$L$16"}</definedName>
    <definedName name="_tt3" localSheetId="0" hidden="1">{"'Sheet1'!$L$16"}</definedName>
    <definedName name="_tt3" hidden="1">{"'Sheet1'!$L$16"}</definedName>
    <definedName name="_TT31" localSheetId="0" hidden="1">{"'Sheet1'!$L$16"}</definedName>
    <definedName name="_TT31" hidden="1">{"'Sheet1'!$L$16"}</definedName>
    <definedName name="_TH1">#REF!</definedName>
    <definedName name="_TH2">#REF!</definedName>
    <definedName name="_TH3">#REF!</definedName>
    <definedName name="_Tru21" localSheetId="0" hidden="1">{"'Sheet1'!$L$16"}</definedName>
    <definedName name="_Tru21" hidden="1">{"'Sheet1'!$L$16"}</definedName>
    <definedName name="_vc1">#REF!</definedName>
    <definedName name="_vc2">#REF!</definedName>
    <definedName name="_vc3">#REF!</definedName>
    <definedName name="_vl2" localSheetId="0" hidden="1">{"'Sheet1'!$L$16"}</definedName>
    <definedName name="_vl2" hidden="1">{"'Sheet1'!$L$16"}</definedName>
    <definedName name="a" localSheetId="0" hidden="1">{"'Sheet1'!$L$16"}</definedName>
    <definedName name="a" hidden="1">{"'Sheet1'!$L$16"}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1moi" localSheetId="0" hidden="1">{"'Sheet1'!$L$16"}</definedName>
    <definedName name="a1moi" hidden="1">{"'Sheet1'!$L$16"}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DADADD" localSheetId="0" hidden="1">{"'Sheet1'!$L$16"}</definedName>
    <definedName name="ADADADD" hidden="1">{"'Sheet1'!$L$16"}</definedName>
    <definedName name="ae" localSheetId="0" hidden="1">{"'Sheet1'!$L$16"}</definedName>
    <definedName name="ae" hidden="1">{"'Sheet1'!$L$16"}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npha" localSheetId="0">#REF!</definedName>
    <definedName name="anpha">#REF!</definedName>
    <definedName name="anscount" hidden="1">3</definedName>
    <definedName name="aqbnmjm" localSheetId="0" hidden="1">#REF!</definedName>
    <definedName name="aqbnmjm" hidden="1">#REF!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TGT" localSheetId="0" hidden="1">{"'Sheet1'!$L$16"}</definedName>
    <definedName name="ATGT" hidden="1">{"'Sheet1'!$L$16"}</definedName>
    <definedName name="B.nuamat">7.25</definedName>
    <definedName name="b_240">#REF!</definedName>
    <definedName name="b_280">#REF!</definedName>
    <definedName name="b_320">#REF!</definedName>
    <definedName name="banql" localSheetId="0" hidden="1">{"'Sheet1'!$L$16"}</definedName>
    <definedName name="banql" hidden="1">{"'Sheet1'!$L$16"}</definedName>
    <definedName name="Bang_cly">#REF!</definedName>
    <definedName name="Bang_CVC">#REF!</definedName>
    <definedName name="BANG_CHI_TIET_THI_NGHIEM_CONG_TO">#REF!</definedName>
    <definedName name="BANG_CHI_TIET_THI_NGHIEM_DZ0.4KV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chu">#REF!</definedName>
    <definedName name="BB">#REF!</definedName>
    <definedName name="bdd">1.5</definedName>
    <definedName name="benuoc">#REF!</definedName>
    <definedName name="bengam">#REF!</definedName>
    <definedName name="beta">#REF!</definedName>
    <definedName name="Bgiang" localSheetId="0" hidden="1">{"'Sheet1'!$L$16"}</definedName>
    <definedName name="Bgiang" hidden="1">{"'Sheet1'!$L$16"}</definedName>
    <definedName name="blkh">#REF!</definedName>
    <definedName name="blkh1">#REF!</definedName>
    <definedName name="Bm">3.5</definedName>
    <definedName name="BMS" localSheetId="0" hidden="1">{"'Sheet1'!$L$16"}</definedName>
    <definedName name="BMS" hidden="1">{"'Sheet1'!$L$16"}</definedName>
    <definedName name="Bn">6.5</definedName>
    <definedName name="Book2">#REF!</definedName>
    <definedName name="BOQ">#REF!</definedName>
    <definedName name="bql" localSheetId="0" hidden="1">{#N/A,#N/A,FALSE,"Chi tiÆt"}</definedName>
    <definedName name="bql" hidden="1">{#N/A,#N/A,FALSE,"Chi tiÆt"}</definedName>
    <definedName name="BQP">'[1]BANCO (3)'!$N$124</definedName>
    <definedName name="BT" localSheetId="0">#REF!</definedName>
    <definedName name="BT">#REF!</definedName>
    <definedName name="btcocM400">#REF!</definedName>
    <definedName name="btchiuaxitm300">#REF!</definedName>
    <definedName name="BTchiuaxm200">#REF!</definedName>
    <definedName name="BTlotm100">#REF!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VCISUMMARY" localSheetId="0">#REF!</definedName>
    <definedName name="BVCISUMMARY">#REF!</definedName>
    <definedName name="BŸo_cŸo_täng_hìp_giŸ_trÙ_t_i_s_n_câ__Ùnh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a.1111" localSheetId="0">#REF!</definedName>
    <definedName name="ca.1111">#REF!</definedName>
    <definedName name="ca.1111.th">#REF!</definedName>
    <definedName name="CACAU">298161</definedName>
    <definedName name="cao">#REF!</definedName>
    <definedName name="Capvon" localSheetId="0" hidden="1">{#N/A,#N/A,FALSE,"Chi tiÆt"}</definedName>
    <definedName name="Capvon" hidden="1">{#N/A,#N/A,FALSE,"Chi tiÆt"}</definedName>
    <definedName name="Cat" localSheetId="0">#REF!</definedName>
    <definedName name="Cat">#REF!</definedName>
    <definedName name="Category_All">#REF!</definedName>
    <definedName name="CATIN">#N/A</definedName>
    <definedName name="CATJYOU">#N/A</definedName>
    <definedName name="catm" localSheetId="0">#REF!</definedName>
    <definedName name="catm">#REF!</definedName>
    <definedName name="catn">#REF!</definedName>
    <definedName name="CATSYU">#N/A</definedName>
    <definedName name="catvang" localSheetId="0">#REF!</definedName>
    <definedName name="catvang">#REF!</definedName>
    <definedName name="CATREC">#N/A</definedName>
    <definedName name="CBTH" localSheetId="0" hidden="1">{"'Sheet1'!$L$16"}</definedName>
    <definedName name="CBTH" hidden="1">{"'Sheet1'!$L$16"}</definedName>
    <definedName name="CCS" localSheetId="0">#REF!</definedName>
    <definedName name="CCS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num">#REF!</definedName>
    <definedName name="CDTK_tim">31.77</definedName>
    <definedName name="CK" localSheetId="0">#REF!</definedName>
    <definedName name="CK">#REF!</definedName>
    <definedName name="CLECH_0.4">#REF!</definedName>
    <definedName name="CLVC3">0.1</definedName>
    <definedName name="CLVC35" localSheetId="0">#REF!</definedName>
    <definedName name="CLVC35">#REF!</definedName>
    <definedName name="CLVCTB">#REF!</definedName>
    <definedName name="clvl">#REF!</definedName>
    <definedName name="cn">#REF!</definedName>
    <definedName name="CNC">#REF!</definedName>
    <definedName name="CND">#REF!</definedName>
    <definedName name="CNG">#REF!</definedName>
    <definedName name="Co">#REF!</definedName>
    <definedName name="co_cau_ktqd" hidden="1">#N/A</definedName>
    <definedName name="coc" localSheetId="0">#REF!</definedName>
    <definedName name="coc">#REF!</definedName>
    <definedName name="Coc_60" localSheetId="0" hidden="1">{"'Sheet1'!$L$16"}</definedName>
    <definedName name="Coc_60" hidden="1">{"'Sheet1'!$L$16"}</definedName>
    <definedName name="CoCauN" localSheetId="0" hidden="1">{"'Sheet1'!$L$16"}</definedName>
    <definedName name="CoCauN" hidden="1">{"'Sheet1'!$L$16"}</definedName>
    <definedName name="cocbtct">#REF!</definedName>
    <definedName name="cocot">#REF!</definedName>
    <definedName name="cocott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ong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">#REF!</definedName>
    <definedName name="cot7.5">#REF!</definedName>
    <definedName name="cot8.5">#REF!</definedName>
    <definedName name="Cotsatma">9726</definedName>
    <definedName name="Cotthepma">9726</definedName>
    <definedName name="cottron" localSheetId="0">#REF!</definedName>
    <definedName name="cottron">#REF!</definedName>
    <definedName name="cotvuong">#REF!</definedName>
    <definedName name="COVER">#REF!</definedName>
    <definedName name="CP" hidden="1">#REF!</definedName>
    <definedName name="cpmtc">#REF!</definedName>
    <definedName name="cpnc">#REF!</definedName>
    <definedName name="cptt">#REF!</definedName>
    <definedName name="CPVC35">#REF!</definedName>
    <definedName name="CPVCDN">#REF!</definedName>
    <definedName name="cpvl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bbt" localSheetId="0" hidden="1">{"'Sheet1'!$L$16"}</definedName>
    <definedName name="ctbbt" hidden="1">{"'Sheet1'!$L$16"}</definedName>
    <definedName name="CTCT1" localSheetId="0" hidden="1">{"'Sheet1'!$L$16"}</definedName>
    <definedName name="CTCT1" hidden="1">{"'Sheet1'!$L$16"}</definedName>
    <definedName name="ctiep">#REF!</definedName>
    <definedName name="CTIET">#REF!</definedName>
    <definedName name="CU_LY_VAN_CHUYEN_GIA_QUYEN">#REF!</definedName>
    <definedName name="CU_LY_VAN_CHUYEN_THU_CONG">#REF!</definedName>
    <definedName name="CURRENCY">#REF!</definedName>
    <definedName name="cx">#REF!</definedName>
    <definedName name="CH">#REF!</definedName>
    <definedName name="Chiettinh" localSheetId="0" hidden="1">{"'Sheet1'!$L$16"}</definedName>
    <definedName name="Chiettinh" hidden="1">{"'Sheet1'!$L$16"}</definedName>
    <definedName name="chilk" localSheetId="0" hidden="1">{"'Sheet1'!$L$16"}</definedName>
    <definedName name="chilk" hidden="1">{"'Sheet1'!$L$16"}</definedName>
    <definedName name="chitietbgiang2" localSheetId="0" hidden="1">{"'Sheet1'!$L$16"}</definedName>
    <definedName name="chitietbgiang2" hidden="1">{"'Sheet1'!$L$16"}</definedName>
    <definedName name="chl" localSheetId="0" hidden="1">{"'Sheet1'!$L$16"}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ung">66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a1x2">#REF!</definedName>
    <definedName name="dahoc">#REF!</definedName>
    <definedName name="dam" localSheetId="0">#REF!</definedName>
    <definedName name="dam">#REF!</definedName>
    <definedName name="danducsan">#REF!</definedName>
    <definedName name="Dang" hidden="1">#REF!</definedName>
    <definedName name="dao">#REF!</definedName>
    <definedName name="dap">#REF!</definedName>
    <definedName name="DAT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ataFilter">[2]!DataFilter</definedName>
    <definedName name="DataSort">[2]!DataSort</definedName>
    <definedName name="DCL_22">12117600</definedName>
    <definedName name="DCL_35">25490000</definedName>
    <definedName name="DD">#REF!</definedName>
    <definedName name="DDAY">#REF!</definedName>
    <definedName name="dddem">0.1</definedName>
    <definedName name="DDK" localSheetId="0">#REF!</definedName>
    <definedName name="DDK">#REF!</definedName>
    <definedName name="dđ" localSheetId="0" hidden="1">{"'Sheet1'!$L$16"}</definedName>
    <definedName name="dđ" hidden="1">{"'Sheet1'!$L$16"}</definedName>
    <definedName name="den_bu">#REF!</definedName>
    <definedName name="denbu">#REF!</definedName>
    <definedName name="DenDK" localSheetId="0" hidden="1">{"'Sheet1'!$L$16"}</definedName>
    <definedName name="DenDK" hidden="1">{"'Sheet1'!$L$16"}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g" localSheetId="0" hidden="1">{"'Sheet1'!$L$16"}</definedName>
    <definedName name="dfg" hidden="1">{"'Sheet1'!$L$16"}</definedName>
    <definedName name="DFSDF" localSheetId="0" hidden="1">{"'Sheet1'!$L$16"}</definedName>
    <definedName name="DFSDF" hidden="1">{"'Sheet1'!$L$16"}</definedName>
    <definedName name="dfvssd" hidden="1">#REF!</definedName>
    <definedName name="dgbdII">#REF!</definedName>
    <definedName name="DGCTI592">#REF!</definedName>
    <definedName name="dgctp2" localSheetId="0" hidden="1">{"'Sheet1'!$L$16"}</definedName>
    <definedName name="dgctp2" hidden="1">{"'Sheet1'!$L$16"}</definedName>
    <definedName name="DGNC">#REF!</definedName>
    <definedName name="dgqndn">#REF!</definedName>
    <definedName name="DGTV">#REF!</definedName>
    <definedName name="dgvl">#REF!</definedName>
    <definedName name="DGVT">#REF!</definedName>
    <definedName name="dhom">#REF!</definedName>
    <definedName name="dien">#REF!</definedName>
    <definedName name="dientichck">#REF!</definedName>
    <definedName name="dinh2">#REF!</definedName>
    <definedName name="Discount" hidden="1">#REF!</definedName>
    <definedName name="display_area_2" hidden="1">#REF!</definedName>
    <definedName name="DLCC">#REF!</definedName>
    <definedName name="DM">#REF!</definedName>
    <definedName name="dm56bxd">#REF!</definedName>
    <definedName name="DN">#REF!</definedName>
    <definedName name="DÑt45x4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cdoc">0.03125</definedName>
    <definedName name="Document_array" localSheetId="0">{"Thuxm2.xls","Sheet1"}</definedName>
    <definedName name="Document_array">{"Thuxm2.xls","Sheet1"}</definedName>
    <definedName name="DON_GIA_3282" localSheetId="0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ia">#REF!</definedName>
    <definedName name="Dot" localSheetId="0" hidden="1">{"'Sheet1'!$L$16"}</definedName>
    <definedName name="Dot" hidden="1">{"'Sheet1'!$L$16"}</definedName>
    <definedName name="dotcong">1</definedName>
    <definedName name="drf" localSheetId="0" hidden="1">#REF!</definedName>
    <definedName name="drf" hidden="1">#REF!</definedName>
    <definedName name="ds" localSheetId="0" hidden="1">{#N/A,#N/A,FALSE,"Chi tiÆt"}</definedName>
    <definedName name="ds" hidden="1">{#N/A,#N/A,FALSE,"Chi tiÆt"}</definedName>
    <definedName name="DS1p1vc" localSheetId="0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fsd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TOAN_CHI_TIET_CONG_TO">#REF!</definedName>
    <definedName name="DU_TOAN_CHI_TIET_DZ22KV">#REF!</definedName>
    <definedName name="DU_TOAN_CHI_TIET_KHO_BAI">#REF!</definedName>
    <definedName name="dung" localSheetId="0" hidden="1">{"'Sheet1'!$L$16"}</definedName>
    <definedName name="dung" hidden="1">{"'Sheet1'!$L$16"}</definedName>
    <definedName name="Duongnaco" localSheetId="0" hidden="1">{"'Sheet1'!$L$16"}</definedName>
    <definedName name="Duongnaco" hidden="1">{"'Sheet1'!$L$16"}</definedName>
    <definedName name="duongvt" localSheetId="0" hidden="1">{"'Sheet1'!$L$16"}</definedName>
    <definedName name="duongvt" hidden="1">{"'Sheet1'!$L$16"}</definedName>
    <definedName name="DuphongBCT">'[1]BANCO (3)'!$K$128</definedName>
    <definedName name="DuphongBNG">'[1]BANCO (3)'!$K$126</definedName>
    <definedName name="DuphongBQP">'[1]BANCO (3)'!$K$125</definedName>
    <definedName name="DuphongVKS">'[3]BANCO (2)'!$F$123</definedName>
    <definedName name="DutoanDongmo" localSheetId="0">#REF!</definedName>
    <definedName name="DutoanDongmo">#REF!</definedName>
    <definedName name="dvgfsgdsdg" hidden="1">#REF!</definedName>
    <definedName name="E.chandoc">8.875</definedName>
    <definedName name="E.PC">10.438</definedName>
    <definedName name="E.PVI">12</definedName>
    <definedName name="emb" localSheetId="0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f">#REF!</definedName>
    <definedName name="faasdf" hidden="1">#REF!</definedName>
    <definedName name="FACTOR">#REF!</definedName>
    <definedName name="fasf" localSheetId="0" hidden="1">{"'Sheet1'!$L$16"}</definedName>
    <definedName name="fasf" hidden="1">{"'Sheet1'!$L$16"}</definedName>
    <definedName name="FCode" hidden="1">#REF!</definedName>
    <definedName name="fdfsf" localSheetId="0" hidden="1">{#N/A,#N/A,FALSE,"Chi tiÆt"}</definedName>
    <definedName name="fdfsf" hidden="1">{#N/A,#N/A,FALSE,"Chi tiÆt"}</definedName>
    <definedName name="fff" localSheetId="0" hidden="1">{"'Sheet1'!$L$16"}</definedName>
    <definedName name="fff" hidden="1">{"'Sheet1'!$L$16"}</definedName>
    <definedName name="fgn" localSheetId="0" hidden="1">{"'Sheet1'!$L$16"}</definedName>
    <definedName name="fgn" hidden="1">{"'Sheet1'!$L$16"}</definedName>
    <definedName name="FI_12">4820</definedName>
    <definedName name="fsd" localSheetId="0" hidden="1">{"'Sheet1'!$L$16"}</definedName>
    <definedName name="fsd" hidden="1">{"'Sheet1'!$L$16"}</definedName>
    <definedName name="fsdfdsf" localSheetId="0" hidden="1">{"'Sheet1'!$L$16"}</definedName>
    <definedName name="fsdfdsf" hidden="1">{"'Sheet1'!$L$16"}</definedName>
    <definedName name="g" localSheetId="0" hidden="1">{"'Sheet1'!$L$16"}</definedName>
    <definedName name="g" hidden="1">{"'Sheet1'!$L$16"}</definedName>
    <definedName name="G_ME">#REF!</definedName>
    <definedName name="gach">#REF!</definedName>
    <definedName name="gdgd" hidden="1">#N/A</definedName>
    <definedName name="geo" localSheetId="0">#REF!</definedName>
    <definedName name="geo">#REF!</definedName>
    <definedName name="gfdgdfgd" hidden="1">#N/A</definedName>
    <definedName name="gfdgfd" localSheetId="0" hidden="1">{"'Sheet1'!$L$16"}</definedName>
    <definedName name="gfdgfd" hidden="1">{"'Sheet1'!$L$16"}</definedName>
    <definedName name="gg" localSheetId="0">#REF!</definedName>
    <definedName name="gg">#REF!</definedName>
    <definedName name="ggdgd" hidden="1">#N/A</definedName>
    <definedName name="gggggggggggg" localSheetId="0" hidden="1">{"'Sheet1'!$L$16"}</definedName>
    <definedName name="gggggggggggg" hidden="1">{"'Sheet1'!$L$16"}</definedName>
    <definedName name="ggh" localSheetId="0" hidden="1">{"'Sheet1'!$L$16"}</definedName>
    <definedName name="ggh" hidden="1">{"'Sheet1'!$L$16"}</definedName>
    <definedName name="ggsdg" hidden="1">#N/A</definedName>
    <definedName name="ggsf" hidden="1">#N/A</definedName>
    <definedName name="ghip" localSheetId="0">#REF!</definedName>
    <definedName name="ghip">#REF!</definedName>
    <definedName name="gkghk" hidden="1">#REF!</definedName>
    <definedName name="gl3p">#REF!</definedName>
    <definedName name="GoBack">[2]Sheet1!GoBack</definedName>
    <definedName name="Goc32x3" localSheetId="0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PMB" localSheetId="0" hidden="1">{"Offgrid",#N/A,FALSE,"OFFGRID";"Region",#N/A,FALSE,"REGION";"Offgrid -2",#N/A,FALSE,"OFFGRID";"WTP",#N/A,FALSE,"WTP";"WTP -2",#N/A,FALSE,"WTP";"Project",#N/A,FALSE,"PROJECT";"Summary -2",#N/A,FALSE,"SUMMARY"}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ra" localSheetId="0" hidden="1">{"'Sheet1'!$L$16"}</definedName>
    <definedName name="gra" hidden="1">{"'Sheet1'!$L$16"}</definedName>
    <definedName name="gsgsg" hidden="1">#N/A</definedName>
    <definedName name="gsgsgs" hidden="1">#N/A</definedName>
    <definedName name="Gtb" localSheetId="0">#REF!</definedName>
    <definedName name="Gtb">#REF!</definedName>
    <definedName name="gtbtt">#REF!</definedName>
    <definedName name="gtst">#REF!</definedName>
    <definedName name="GTXL">#REF!</definedName>
    <definedName name="Gxl">#REF!</definedName>
    <definedName name="gxltt">#REF!</definedName>
    <definedName name="gia">#REF!</definedName>
    <definedName name="Gia_CT">#REF!</definedName>
    <definedName name="GIA_CU_LY_VAN_CHUYEN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h">#REF!</definedName>
    <definedName name="H_THUCTT">#REF!</definedName>
    <definedName name="H_THUCHTHH">#REF!</definedName>
    <definedName name="hanh" localSheetId="0" hidden="1">{"'Sheet1'!$L$16"}</definedName>
    <definedName name="hanh" hidden="1">{"'Sheet1'!$L$16"}</definedName>
    <definedName name="HCM">#REF!</definedName>
    <definedName name="Hdao">0.3</definedName>
    <definedName name="Hdap">5.2</definedName>
    <definedName name="HDVDT" localSheetId="0" hidden="1">#REF!</definedName>
    <definedName name="HDVDT" hidden="1">#REF!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eso">'[3]MT DPin (2)'!$BP$99</definedName>
    <definedName name="hfdsh" localSheetId="0" hidden="1">#REF!</definedName>
    <definedName name="hfdsh" hidden="1">#REF!</definedName>
    <definedName name="hh" localSheetId="0">#REF!</definedName>
    <definedName name="hh">#REF!</definedName>
    <definedName name="HHcat">#REF!</definedName>
    <definedName name="HHda">#REF!</definedName>
    <definedName name="HHTT">#REF!</definedName>
    <definedName name="HiddenRows" hidden="1">#REF!</definedName>
    <definedName name="hien">#REF!</definedName>
    <definedName name="Hinh_thuc">#REF!</definedName>
    <definedName name="HiÕu">#REF!</definedName>
    <definedName name="hjjkl" localSheetId="0" hidden="1">{"'Sheet1'!$L$16"}</definedName>
    <definedName name="hjjkl" hidden="1">{"'Sheet1'!$L$16"}</definedName>
    <definedName name="hoc">55000</definedName>
    <definedName name="HOME_MANP" localSheetId="0">#REF!</definedName>
    <definedName name="HOME_MANP">#REF!</definedName>
    <definedName name="HOMEOFFICE_COST">#REF!</definedName>
    <definedName name="Hong" localSheetId="0" hidden="1">{"'Sheet1'!$L$16"}</definedName>
    <definedName name="Hong" hidden="1">{"'Sheet1'!$L$16"}</definedName>
    <definedName name="hs">#REF!</definedName>
    <definedName name="HSCT3">0.1</definedName>
    <definedName name="hsd" localSheetId="0">#REF!</definedName>
    <definedName name="hsd">#REF!</definedName>
    <definedName name="hsdc">#REF!</definedName>
    <definedName name="hsdc1">#REF!</definedName>
    <definedName name="HSDN">2.5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 localSheetId="0">#REF!</definedName>
    <definedName name="HSLXP">#REF!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ßm4" localSheetId="0">#REF!</definedName>
    <definedName name="hßm4">#REF!</definedName>
    <definedName name="hstb">#REF!</definedName>
    <definedName name="hstdtk">#REF!</definedName>
    <definedName name="HSTH">'[1]BANCO (3)'!$K$122</definedName>
    <definedName name="hsthep" localSheetId="0">#REF!</definedName>
    <definedName name="hsthep">#REF!</definedName>
    <definedName name="HSVC1">#REF!</definedName>
    <definedName name="HSVC2">#REF!</definedName>
    <definedName name="HSVC3">#REF!</definedName>
    <definedName name="hsvl" localSheetId="0">#REF!</definedName>
    <definedName name="hsvl">#REF!</definedName>
    <definedName name="hsvl2">1</definedName>
    <definedName name="HT" localSheetId="0">#REF!</definedName>
    <definedName name="HT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Controlmoi" localSheetId="0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localSheetId="0" hidden="1">{"'Sheet1'!$L$16"}</definedName>
    <definedName name="HTMT" hidden="1">{"'Sheet1'!$L$16"}</definedName>
    <definedName name="HTMT1" localSheetId="0" hidden="1">{#N/A,#N/A,FALSE,"Sheet1"}</definedName>
    <definedName name="HTMT1" hidden="1">{#N/A,#N/A,FALSE,"Sheet1"}</definedName>
    <definedName name="HTNC" localSheetId="0">#REF!</definedName>
    <definedName name="HTNC">#REF!</definedName>
    <definedName name="HTVL">#REF!</definedName>
    <definedName name="HTHH">#REF!</definedName>
    <definedName name="htrhrt" localSheetId="0" hidden="1">{"'Sheet1'!$L$16"}</definedName>
    <definedName name="htrhrt" hidden="1">{"'Sheet1'!$L$16"}</definedName>
    <definedName name="hu" localSheetId="0" hidden="1">{"'Sheet1'!$L$16"}</definedName>
    <definedName name="hu" hidden="1">{"'Sheet1'!$L$16"}</definedName>
    <definedName name="hui" localSheetId="0" hidden="1">{"'Sheet1'!$L$16"}</definedName>
    <definedName name="hui" hidden="1">{"'Sheet1'!$L$16"}</definedName>
    <definedName name="HUU" localSheetId="0" hidden="1">{"'Sheet1'!$L$16"}</definedName>
    <definedName name="HUU" hidden="1">{"'Sheet1'!$L$16"}</definedName>
    <definedName name="huy" localSheetId="0" hidden="1">{"'Sheet1'!$L$16"}</definedName>
    <definedName name="huy" hidden="1">{"'Sheet1'!$L$16"}</definedName>
    <definedName name="huymoi" localSheetId="0" hidden="1">{"'Sheet1'!$L$16"}</definedName>
    <definedName name="huymoi" hidden="1">{"'Sheet1'!$L$16"}</definedName>
    <definedName name="huynh" hidden="1">#REF!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j356C8">#REF!</definedName>
    <definedName name="jkjk" localSheetId="0" hidden="1">{"'Sheet1'!$L$16"}</definedName>
    <definedName name="jkjk" hidden="1">{"'Sheet1'!$L$16"}</definedName>
    <definedName name="jrjthkghdkg" hidden="1">#REF!</definedName>
    <definedName name="k">#REF!</definedName>
    <definedName name="k2b">#REF!</definedName>
    <definedName name="kcong">#REF!</definedName>
    <definedName name="kghkgh" hidden="1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jgjyhb" localSheetId="0" hidden="1">{"Offgrid",#N/A,FALSE,"OFFGRID";"Region",#N/A,FALSE,"REGION";"Offgrid -2",#N/A,FALSE,"OFFGRID";"WTP",#N/A,FALSE,"WTP";"WTP -2",#N/A,FALSE,"WTP";"Project",#N/A,FALSE,"PROJECT";"Summary -2",#N/A,FALSE,"SUMMARY"}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l_ME" localSheetId="0">#REF!</definedName>
    <definedName name="kl_ME">#REF!</definedName>
    <definedName name="KLduonggiaods" localSheetId="0" hidden="1">{"'Sheet1'!$L$16"}</definedName>
    <definedName name="KLduonggiaods" hidden="1">{"'Sheet1'!$L$16"}</definedName>
    <definedName name="KLTHDN">#REF!</definedName>
    <definedName name="KLVANKHUON">#REF!</definedName>
    <definedName name="kp1ph">#REF!</definedName>
    <definedName name="ksbn" localSheetId="0" hidden="1">{"'Sheet1'!$L$16"}</definedName>
    <definedName name="ksbn" hidden="1">{"'Sheet1'!$L$16"}</definedName>
    <definedName name="kshn" localSheetId="0" hidden="1">{"'Sheet1'!$L$16"}</definedName>
    <definedName name="kshn" hidden="1">{"'Sheet1'!$L$16"}</definedName>
    <definedName name="ksls" localSheetId="0" hidden="1">{"'Sheet1'!$L$16"}</definedName>
    <definedName name="ksls" hidden="1">{"'Sheet1'!$L$16"}</definedName>
    <definedName name="KSTK">#REF!</definedName>
    <definedName name="KH_Chang">#REF!</definedName>
    <definedName name="khac">2</definedName>
    <definedName name="khla09" localSheetId="0" hidden="1">{"'Sheet1'!$L$16"}</definedName>
    <definedName name="khla09" hidden="1">{"'Sheet1'!$L$16"}</definedName>
    <definedName name="KHOI_LUONG_DAT_DAO_DAP" localSheetId="0">#REF!</definedName>
    <definedName name="KHOI_LUONG_DAT_DAO_DAP">#REF!</definedName>
    <definedName name="khongtruotgia" localSheetId="0" hidden="1">{"'Sheet1'!$L$16"}</definedName>
    <definedName name="khongtruotgia" hidden="1">{"'Sheet1'!$L$16"}</definedName>
    <definedName name="khvh09" localSheetId="0" hidden="1">{"'Sheet1'!$L$16"}</definedName>
    <definedName name="khvh09" hidden="1">{"'Sheet1'!$L$16"}</definedName>
    <definedName name="khvx09" localSheetId="0" hidden="1">{#N/A,#N/A,FALSE,"Chi tiÆt"}</definedName>
    <definedName name="khvx09" hidden="1">{#N/A,#N/A,FALSE,"Chi tiÆt"}</definedName>
    <definedName name="KHYt09" localSheetId="0" hidden="1">{"'Sheet1'!$L$16"}</definedName>
    <definedName name="KHYt09" hidden="1">{"'Sheet1'!$L$16"}</definedName>
    <definedName name="l">#REF!</definedName>
    <definedName name="L_mong">#REF!</definedName>
    <definedName name="l2pa1" localSheetId="0" hidden="1">{"'Sheet1'!$L$16"}</definedName>
    <definedName name="l2pa1" hidden="1">{"'Sheet1'!$L$16"}</definedName>
    <definedName name="L63x6">5800</definedName>
    <definedName name="lam" localSheetId="0" hidden="1">{"'Sheet1'!$L$16"}</definedName>
    <definedName name="lam" hidden="1">{"'Sheet1'!$L$16"}</definedName>
    <definedName name="lan">#REF!</definedName>
    <definedName name="langson" localSheetId="0" hidden="1">{"'Sheet1'!$L$16"}</definedName>
    <definedName name="langson" hidden="1">{"'Sheet1'!$L$16"}</definedName>
    <definedName name="lanhto">#REF!</definedName>
    <definedName name="LAP_DAT_TBA">#REF!</definedName>
    <definedName name="LBS_22">107800000</definedName>
    <definedName name="lc" localSheetId="0" hidden="1">{"'Sheet1'!$L$16"}</definedName>
    <definedName name="lc" hidden="1">{"'Sheet1'!$L$16"}</definedName>
    <definedName name="LIET_KE_VI_TRI_DZ0.4KV">#REF!</definedName>
    <definedName name="LIET_KE_VI_TRI_DZ22KV">#REF!</definedName>
    <definedName name="linh" localSheetId="0" hidden="1">{"'Sheet1'!$L$16"}</definedName>
    <definedName name="linh" hidden="1">{"'Sheet1'!$L$16"}</definedName>
    <definedName name="lk" hidden="1">#REF!</definedName>
    <definedName name="LK_hathe">#REF!</definedName>
    <definedName name="Lmk">#REF!</definedName>
    <definedName name="lntt">#REF!</definedName>
    <definedName name="Loai_TD">#REF!</definedName>
    <definedName name="luc" localSheetId="0" hidden="1">{"'Sheet1'!$L$16"}</definedName>
    <definedName name="luc" hidden="1">{"'Sheet1'!$L$16"}</definedName>
    <definedName name="m" localSheetId="0" hidden="1">{"'Sheet1'!$L$16"}</definedName>
    <definedName name="m" hidden="1">{"'Sheet1'!$L$16"}</definedName>
    <definedName name="M0.4">#REF!</definedName>
    <definedName name="M12aavl">#REF!</definedName>
    <definedName name="M12ba3p">#REF!</definedName>
    <definedName name="M12bb1p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i" localSheetId="0" hidden="1">{"'Sheet1'!$L$16"}</definedName>
    <definedName name="mai" hidden="1">{"'Sheet1'!$L$16"}</definedName>
    <definedName name="MAJ_CON_EQP">#REF!</definedName>
    <definedName name="matbang" localSheetId="0" hidden="1">{"'Sheet1'!$L$16"}</definedName>
    <definedName name="matbang" hidden="1">{"'Sheet1'!$L$16"}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c">#REF!</definedName>
    <definedName name="MG_A">#REF!</definedName>
    <definedName name="MN">#REF!</definedName>
    <definedName name="mo" localSheetId="0" hidden="1">{"'Sheet1'!$L$16"}</definedName>
    <definedName name="mo" hidden="1">{"'Sheet1'!$L$16"}</definedName>
    <definedName name="moi" localSheetId="0" hidden="1">{"'Sheet1'!$L$16"}</definedName>
    <definedName name="moi" hidden="1">{"'Sheet1'!$L$16"}</definedName>
    <definedName name="mongbang">#REF!</definedName>
    <definedName name="mongdon">#REF!</definedName>
    <definedName name="mot" localSheetId="0" hidden="1">{"'Sheet1'!$L$16"}</definedName>
    <definedName name="mot" hidden="1">{"'Sheet1'!$L$16"}</definedName>
    <definedName name="Moùng">#REF!</definedName>
    <definedName name="MSCT">#REF!</definedName>
    <definedName name="mtcdg">#REF!</definedName>
    <definedName name="MTMAC12">#REF!</definedName>
    <definedName name="mtram">#REF!</definedName>
    <definedName name="mvac" localSheetId="0" hidden="1">{"'Sheet1'!$L$16"}</definedName>
    <definedName name="mvac" hidden="1">{"'Sheet1'!$L$16"}</definedName>
    <definedName name="myle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t">#REF!</definedName>
    <definedName name="n1ping">#REF!</definedName>
    <definedName name="N1pINGvc">#REF!</definedName>
    <definedName name="nam" localSheetId="0" hidden="1">{"'Sheet1'!$L$16"}</definedName>
    <definedName name="nam" hidden="1">{"'Sheet1'!$L$16"}</definedName>
    <definedName name="nc">#REF!</definedName>
    <definedName name="nc_btm10">#REF!</definedName>
    <definedName name="nc_btm100">#REF!</definedName>
    <definedName name="nc3p">#REF!</definedName>
    <definedName name="NCBD100">#REF!</definedName>
    <definedName name="NCBD200">#REF!</definedName>
    <definedName name="NCBD250">#REF!</definedName>
    <definedName name="NCCT3p">#REF!</definedName>
    <definedName name="ncdg">#REF!</definedName>
    <definedName name="NCKT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localSheetId="0" hidden="1">{"'Sheet1'!$L$16"}</definedName>
    <definedName name="new" hidden="1">{"'Sheet1'!$L$16"}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g1p">#REF!</definedName>
    <definedName name="ningnc1p">#REF!</definedName>
    <definedName name="ningvl1p">#REF!</definedName>
    <definedName name="n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n" localSheetId="0" hidden="1">{"'Sheet1'!$L$16"}</definedName>
    <definedName name="nnnn" hidden="1">{"'Sheet1'!$L$16"}</definedName>
    <definedName name="No">#REF!</definedName>
    <definedName name="NUOCHKHOAN" localSheetId="0" hidden="1">{"'Sheet1'!$L$16"}</definedName>
    <definedName name="NUOCHKHOAN" hidden="1">{"'Sheet1'!$L$16"}</definedName>
    <definedName name="NUOCHKHOANMOI" localSheetId="0" hidden="1">{"'Sheet1'!$L$16"}</definedName>
    <definedName name="NUOCHKHOANMOI" hidden="1">{"'Sheet1'!$L$16"}</definedName>
    <definedName name="nx">#REF!</definedName>
    <definedName name="ng.cong.nhan" localSheetId="0" hidden="1">{"'Sheet1'!$L$16"}</definedName>
    <definedName name="ng.cong.nhan" hidden="1">{"'Sheet1'!$L$16"}</definedName>
    <definedName name="ngu" localSheetId="0" hidden="1">{"'Sheet1'!$L$16"}</definedName>
    <definedName name="ngu" hidden="1">{"'Sheet1'!$L$16"}</definedName>
    <definedName name="NH">#REF!</definedName>
    <definedName name="NHANH2_CG4" localSheetId="0" hidden="1">{"'Sheet1'!$L$16"}</definedName>
    <definedName name="NHANH2_CG4" hidden="1">{"'Sheet1'!$L$16"}</definedName>
    <definedName name="nhn">#REF!</definedName>
    <definedName name="NHot">#REF!</definedName>
    <definedName name="nhu">#REF!</definedName>
    <definedName name="nhua">#REF!</definedName>
    <definedName name="nhuad">#REF!</definedName>
    <definedName name="ODA" localSheetId="0" hidden="1">{"'Sheet1'!$L$16"}</definedName>
    <definedName name="ODA" hidden="1">{"'Sheet1'!$L$16"}</definedName>
    <definedName name="ophom">#REF!</definedName>
    <definedName name="OrderTable" hidden="1">#REF!</definedName>
    <definedName name="osc">#REF!</definedName>
    <definedName name="PA">#REF!</definedName>
    <definedName name="PAIII_" localSheetId="0" hidden="1">{"'Sheet1'!$L$16"}</definedName>
    <definedName name="PAIII_" hidden="1">{"'Sheet1'!$L$16"}</definedName>
    <definedName name="panen">#REF!</definedName>
    <definedName name="PDo" localSheetId="0" hidden="1">{"'Sheet1'!$L$16"}</definedName>
    <definedName name="PDo" hidden="1">{"'Sheet1'!$L$16"}</definedName>
    <definedName name="PLKL">#REF!</definedName>
    <definedName name="PMS" localSheetId="0" hidden="1">{"'Sheet1'!$L$16"}</definedName>
    <definedName name="PMS" hidden="1">{"'Sheet1'!$L$16"}</definedName>
    <definedName name="PRICE">#REF!</definedName>
    <definedName name="PRICE1">#REF!</definedName>
    <definedName name="_xlnm.Print_Area" localSheetId="0">'B1a CTMTQG'!$A$1:$AD$216</definedName>
    <definedName name="_xlnm.Print_Titles" localSheetId="0">'B1a CTMTQG'!$6:$10</definedName>
    <definedName name="_xlnm.Print_Titles">#N/A</definedName>
    <definedName name="Print_Titles_MI" localSheetId="0">#REF!</definedName>
    <definedName name="Print_Titles_MI">#REF!</definedName>
    <definedName name="PRINTA">#REF!</definedName>
    <definedName name="PRINTB">#REF!</definedName>
    <definedName name="PRINTC">#REF!</definedName>
    <definedName name="ProdForm" hidden="1">#REF!</definedName>
    <definedName name="Product" hidden="1">#REF!</definedName>
    <definedName name="PROPOSAL">#REF!</definedName>
    <definedName name="pt">#REF!</definedName>
    <definedName name="PT_Duong">#REF!</definedName>
    <definedName name="ptdg">#REF!</definedName>
    <definedName name="PTDG_cau">#REF!</definedName>
    <definedName name="PTien72" localSheetId="0" hidden="1">{"'Sheet1'!$L$16"}</definedName>
    <definedName name="PTien72" hidden="1">{"'Sheet1'!$L$16"}</definedName>
    <definedName name="PTNC">#REF!</definedName>
    <definedName name="pvd">#REF!</definedName>
    <definedName name="PHAN_DIEN_DZ0.4KV">#REF!</definedName>
    <definedName name="PHAN_DIEN_TBA">#REF!</definedName>
    <definedName name="PHAN_MUA_SAM_DZ0.4KV">#REF!</definedName>
    <definedName name="phu_luc_vua">#REF!</definedName>
    <definedName name="qa" localSheetId="0" hidden="1">{"'Sheet1'!$L$16"}</definedName>
    <definedName name="qa" hidden="1">{"'Sheet1'!$L$16"}</definedName>
    <definedName name="QQ" localSheetId="0" hidden="1">{"'Sheet1'!$L$16"}</definedName>
    <definedName name="QQ" hidden="1">{"'Sheet1'!$L$16"}</definedName>
    <definedName name="qtdm">#REF!</definedName>
    <definedName name="quoan" localSheetId="0" hidden="1">{"'Sheet1'!$L$16"}</definedName>
    <definedName name="quoan" hidden="1">{"'Sheet1'!$L$16"}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te">14000</definedName>
    <definedName name="RCArea" localSheetId="0" hidden="1">#REF!</definedName>
    <definedName name="RCArea" hidden="1">#REF!</definedName>
    <definedName name="re" localSheetId="0" hidden="1">{"'Sheet1'!$L$16"}</definedName>
    <definedName name="re" hidden="1">{"'Sheet1'!$L$16"}</definedName>
    <definedName name="_xlnm.Recorder">#REF!</definedName>
    <definedName name="RECOUT">#N/A</definedName>
    <definedName name="Result21" localSheetId="0" hidden="1">{"'Sheet1'!$L$16"}</definedName>
    <definedName name="Result21" hidden="1">{"'Sheet1'!$L$16"}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tr" localSheetId="0" hidden="1">{"'Sheet1'!$L$16"}</definedName>
    <definedName name="rtr" hidden="1">{"'Sheet1'!$L$16"}</definedName>
    <definedName name="S.dinh">640</definedName>
    <definedName name="san" localSheetId="0">#REF!</definedName>
    <definedName name="san">#REF!</definedName>
    <definedName name="sand">#REF!</definedName>
    <definedName name="sas" localSheetId="0" hidden="1">{"'Sheet1'!$L$16"}</definedName>
    <definedName name="sas" hidden="1">{"'Sheet1'!$L$16"}</definedName>
    <definedName name="SCH">#REF!</definedName>
    <definedName name="sd1p">#REF!</definedName>
    <definedName name="sd3p">#REF!</definedName>
    <definedName name="sdbv" localSheetId="0" hidden="1">{"'Sheet1'!$L$16"}</definedName>
    <definedName name="sdbv" hidden="1">{"'Sheet1'!$L$16"}</definedName>
    <definedName name="sdf" localSheetId="0" hidden="1">{"'Sheet1'!$L$16"}</definedName>
    <definedName name="sdf" hidden="1">{"'Sheet1'!$L$16"}</definedName>
    <definedName name="sdfsdfs" hidden="1">#REF!</definedName>
    <definedName name="SDMONG">#REF!</definedName>
    <definedName name="sencount" hidden="1">2</definedName>
    <definedName name="sfasf" localSheetId="0" hidden="1">#REF!</definedName>
    <definedName name="sfasf" hidden="1">#REF!</definedName>
    <definedName name="sfsd" localSheetId="0" hidden="1">{"'Sheet1'!$L$16"}</definedName>
    <definedName name="sfsd" hidden="1">{"'Sheet1'!$L$16"}</definedName>
    <definedName name="sgsgdd" hidden="1">#N/A</definedName>
    <definedName name="sgsgsgs" hidden="1">#N/A</definedName>
    <definedName name="sho" localSheetId="0">#REF!</definedName>
    <definedName name="sho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g">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RT">#REF!</definedName>
    <definedName name="Sosanh2" localSheetId="0" hidden="1">{"'Sheet1'!$L$16"}</definedName>
    <definedName name="Sosanh2" hidden="1">{"'Sheet1'!$L$16"}</definedName>
    <definedName name="Spanner_Auto_File">"C:\My Documents\tinh cdo.x2a"</definedName>
    <definedName name="spchinhmoi" localSheetId="0" hidden="1">{"'Sheet1'!$L$16"}</definedName>
    <definedName name="spchinhmoi" hidden="1">{"'Sheet1'!$L$16"}</definedName>
    <definedName name="SPEC" localSheetId="0">#REF!</definedName>
    <definedName name="SPEC">#REF!</definedName>
    <definedName name="SpecialPrice" hidden="1">#REF!</definedName>
    <definedName name="SPECSUMMARY">#REF!</definedName>
    <definedName name="ss">#REF!</definedName>
    <definedName name="sss">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">#REF!</definedName>
    <definedName name="sub">#REF!</definedName>
    <definedName name="SUMMARY">#REF!</definedName>
    <definedName name="sur">#REF!</definedName>
    <definedName name="T">#REF!</definedName>
    <definedName name="T.3" localSheetId="0" hidden="1">{"'Sheet1'!$L$16"}</definedName>
    <definedName name="T.3" hidden="1">{"'Sheet1'!$L$16"}</definedName>
    <definedName name="T.Thuy" localSheetId="0" hidden="1">{"'Sheet1'!$L$16"}</definedName>
    <definedName name="T.Thuy" hidden="1">{"'Sheet1'!$L$16"}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7m">#REF!</definedName>
    <definedName name="t8m">#REF!</definedName>
    <definedName name="Tæng_c_ng_suÊt_hiÖn_t_i">"THOP"</definedName>
    <definedName name="TAMTINH" localSheetId="0">#REF!</definedName>
    <definedName name="TAMTINH">#REF!</definedName>
    <definedName name="Tang">100</definedName>
    <definedName name="tao" localSheetId="0" hidden="1">{"'Sheet1'!$L$16"}</definedName>
    <definedName name="tao" hidden="1">{"'Sheet1'!$L$16"}</definedName>
    <definedName name="TatBo" localSheetId="0" hidden="1">{"'Sheet1'!$L$16"}</definedName>
    <definedName name="TatBo" hidden="1">{"'Sheet1'!$L$16"}</definedName>
    <definedName name="TaxTV">10%</definedName>
    <definedName name="TaxXL">5%</definedName>
    <definedName name="TBA" localSheetId="0">#REF!</definedName>
    <definedName name="TBA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nc1p">#REF!</definedName>
    <definedName name="tdt">#REF!</definedName>
    <definedName name="tdtr2cnc">#REF!</definedName>
    <definedName name="tdtr2cvl">#REF!</definedName>
    <definedName name="tdvl1p">#REF!</definedName>
    <definedName name="tenck">#REF!</definedName>
    <definedName name="Tien">#REF!</definedName>
    <definedName name="TIENLUONG">#REF!</definedName>
    <definedName name="Tiepdiama">9500</definedName>
    <definedName name="TIEU_HAO_VAT_TU_DZ0.4KV" localSheetId="0">#REF!</definedName>
    <definedName name="TIEU_HAO_VAT_TU_DZ0.4KV">#REF!</definedName>
    <definedName name="TIEU_HAO_VAT_TU_DZ22KV">#REF!</definedName>
    <definedName name="TIEU_HAO_VAT_TU_TBA">#REF!</definedName>
    <definedName name="TIT">#REF!</definedName>
    <definedName name="TITAN">#REF!</definedName>
    <definedName name="tk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mai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bt">#REF!</definedName>
    <definedName name="tongcong">#REF!</definedName>
    <definedName name="tongdientich">#REF!</definedName>
    <definedName name="TONGDUTOAN">#REF!</definedName>
    <definedName name="tonghop" localSheetId="0" hidden="1">{"'Sheet1'!$L$16"}</definedName>
    <definedName name="tonghop" hidden="1">{"'Sheet1'!$L$16"}</definedName>
    <definedName name="tongthep">#REF!</definedName>
    <definedName name="tongthetich">#REF!</definedName>
    <definedName name="TPCP" localSheetId="0" hidden="1">{"'Sheet1'!$L$16"}</definedName>
    <definedName name="TPCP" hidden="1">{"'Sheet1'!$L$16"}</definedName>
    <definedName name="TPLRP">#REF!</definedName>
    <definedName name="TT_1P">#REF!</definedName>
    <definedName name="TT_3p">#REF!</definedName>
    <definedName name="TTDD1P">#REF!</definedName>
    <definedName name="TTDKKH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TTH2" localSheetId="0" hidden="1">{"'Sheet1'!$L$16"}</definedName>
    <definedName name="TTTH2" hidden="1">{"'Sheet1'!$L$16"}</definedName>
    <definedName name="tthi">#REF!</definedName>
    <definedName name="ttronmk">#REF!</definedName>
    <definedName name="tuyennhanh" localSheetId="0" hidden="1">{"'Sheet1'!$L$16"}</definedName>
    <definedName name="tuyennhanh" hidden="1">{"'Sheet1'!$L$16"}</definedName>
    <definedName name="tuynen" localSheetId="0" hidden="1">{"'Sheet1'!$L$16"}</definedName>
    <definedName name="tuynen" hidden="1">{"'Sheet1'!$L$16"}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ytrong16so5nam">'[1]PLI CTrinh'!$CN$10</definedName>
    <definedName name="tha" localSheetId="0" hidden="1">{"'Sheet1'!$L$16"}</definedName>
    <definedName name="tha" hidden="1">{"'Sheet1'!$L$16"}</definedName>
    <definedName name="thang">#REF!</definedName>
    <definedName name="thang10" localSheetId="0" hidden="1">{"'Sheet1'!$L$16"}</definedName>
    <definedName name="thang10" hidden="1">{"'Sheet1'!$L$16"}</definedName>
    <definedName name="THANH" localSheetId="0" hidden="1">{"'Sheet1'!$L$16"}</definedName>
    <definedName name="THANH" hidden="1">{"'Sheet1'!$L$16"}</definedName>
    <definedName name="thanhtien">#REF!</definedName>
    <definedName name="THchon">#REF!</definedName>
    <definedName name="THDA_copy" localSheetId="0" hidden="1">{"'Sheet1'!$L$16"}</definedName>
    <definedName name="THDA_copy" hidden="1">{"'Sheet1'!$L$16"}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ban">#REF!</definedName>
    <definedName name="thepgoc25_60">#REF!</definedName>
    <definedName name="thepgoc63_75">#REF!</definedName>
    <definedName name="thepgoc80_100">#REF!</definedName>
    <definedName name="thepma">10500</definedName>
    <definedName name="theptron12" localSheetId="0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KL" localSheetId="0" hidden="1">{"'Sheet1'!$L$16"}</definedName>
    <definedName name="THKL" hidden="1">{"'Sheet1'!$L$16"}</definedName>
    <definedName name="thkl2" localSheetId="0" hidden="1">{"'Sheet1'!$L$16"}</definedName>
    <definedName name="thkl2" hidden="1">{"'Sheet1'!$L$16"}</definedName>
    <definedName name="thkl3" localSheetId="0" hidden="1">{"'Sheet1'!$L$16"}</definedName>
    <definedName name="thkl3" hidden="1">{"'Sheet1'!$L$16"}</definedName>
    <definedName name="thkp3">#REF!</definedName>
    <definedName name="THKP7YT" localSheetId="0" hidden="1">{"'Sheet1'!$L$16"}</definedName>
    <definedName name="THKP7YT" hidden="1">{"'Sheet1'!$L$16"}</definedName>
    <definedName name="THOP">"THOP"</definedName>
    <definedName name="THT" localSheetId="0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t">#REF!</definedName>
    <definedName name="thu" localSheetId="0" hidden="1">{"'Sheet1'!$L$16"}</definedName>
    <definedName name="thu" hidden="1">{"'Sheet1'!$L$16"}</definedName>
    <definedName name="thue">6</definedName>
    <definedName name="thuy" localSheetId="0" hidden="1">{"'Sheet1'!$L$16"}</definedName>
    <definedName name="thuy" hidden="1">{"'Sheet1'!$L$16"}</definedName>
    <definedName name="thvlmoi" localSheetId="0" hidden="1">{"'Sheet1'!$L$16"}</definedName>
    <definedName name="thvlmoi" hidden="1">{"'Sheet1'!$L$16"}</definedName>
    <definedName name="thvlmoimoi" localSheetId="0" hidden="1">{"'Sheet1'!$L$16"}</definedName>
    <definedName name="thvlmoimoi" hidden="1">{"'Sheet1'!$L$16"}</definedName>
    <definedName name="THXD2" localSheetId="0" hidden="1">{"'Sheet1'!$L$16"}</definedName>
    <definedName name="THXD2" hidden="1">{"'Sheet1'!$L$16"}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rang" localSheetId="0" hidden="1">{#N/A,#N/A,FALSE,"Chi tiÆt"}</definedName>
    <definedName name="trang" hidden="1">{#N/A,#N/A,FALSE,"Chi tiÆt"}</definedName>
    <definedName name="trt" localSheetId="0">#REF!</definedName>
    <definedName name="trt">#REF!</definedName>
    <definedName name="u" localSheetId="0" hidden="1">{"'Sheet1'!$L$16"}</definedName>
    <definedName name="u" hidden="1">{"'Sheet1'!$L$16"}</definedName>
    <definedName name="upnoc">#REF!</definedName>
    <definedName name="utye" localSheetId="0" hidden="1">{"'Sheet1'!$L$16"}</definedName>
    <definedName name="utye" hidden="1">{"'Sheet1'!$L$16"}</definedName>
    <definedName name="uu">#REF!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ÄT_LIEÄU">"nhandongia"</definedName>
    <definedName name="Value0" localSheetId="0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RIINST">#REF!</definedName>
    <definedName name="VARIPURC">#REF!</definedName>
    <definedName name="vat">#REF!</definedName>
    <definedName name="VAT_LIEU_DEN_CHAN_CONG_TRINH">#REF!</definedName>
    <definedName name="VATM" localSheetId="0" hidden="1">{"'Sheet1'!$L$16"}</definedName>
    <definedName name="VATM" hidden="1">{"'Sheet1'!$L$16"}</definedName>
    <definedName name="vbtchongnuocm300">#REF!</definedName>
    <definedName name="vbtm150">#REF!</definedName>
    <definedName name="vbtm300">#REF!</definedName>
    <definedName name="vbtm400">#REF!</definedName>
    <definedName name="vccot">#REF!</definedName>
    <definedName name="vcdc">#REF!</definedName>
    <definedName name="vcoto" localSheetId="0" hidden="1">{"'Sheet1'!$L$16"}</definedName>
    <definedName name="vcoto" hidden="1">{"'Sheet1'!$L$16"}</definedName>
    <definedName name="vct">#REF!</definedName>
    <definedName name="VCTT">#REF!</definedName>
    <definedName name="VCVBT1">#REF!</definedName>
    <definedName name="VCVBT2">#REF!</definedName>
    <definedName name="VCHT">#REF!</definedName>
    <definedName name="vd3p">#REF!</definedName>
    <definedName name="vdv" hidden="1">#N/A</definedName>
    <definedName name="vgk" localSheetId="0">#REF!</definedName>
    <definedName name="vgk">#REF!</definedName>
    <definedName name="vgt">#REF!</definedName>
    <definedName name="VH" localSheetId="0" hidden="1">{"'Sheet1'!$L$16"}</definedName>
    <definedName name="VH" hidden="1">{"'Sheet1'!$L$16"}</definedName>
    <definedName name="Viet" localSheetId="0" hidden="1">{"'Sheet1'!$L$16"}</definedName>
    <definedName name="Viet" hidden="1">{"'Sheet1'!$L$16"}</definedName>
    <definedName name="vkcauthang">#REF!</definedName>
    <definedName name="vksan">#REF!</definedName>
    <definedName name="vl">#REF!</definedName>
    <definedName name="vl3p">#REF!</definedName>
    <definedName name="vlct" localSheetId="0" hidden="1">{"'Sheet1'!$L$16"}</definedName>
    <definedName name="vlct" hidden="1">{"'Sheet1'!$L$16"}</definedName>
    <definedName name="VLCT3p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tram">#REF!</definedName>
    <definedName name="vothi" localSheetId="0" hidden="1">{"'Sheet1'!$L$16"}</definedName>
    <definedName name="vothi" hidden="1">{"'Sheet1'!$L$16"}</definedName>
    <definedName name="vr3p">#REF!</definedName>
    <definedName name="W">#REF!</definedName>
    <definedName name="WIRE1">5</definedName>
    <definedName name="wr" localSheetId="0" hidden="1">{#N/A,#N/A,FALSE,"Chi tiÆt"}</definedName>
    <definedName name="wr" hidden="1">{#N/A,#N/A,FALSE,"Chi tiÆt"}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aaa.1" localSheetId="0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localSheetId="0" hidden="1">{#N/A,#N/A,FALSE,"Ke khai NH"}</definedName>
    <definedName name="wrn.Bang._.ke._.nhan._.hang." hidden="1">{#N/A,#N/A,FALSE,"Ke khai NH"}</definedName>
    <definedName name="wrn.cong." localSheetId="0" hidden="1">{#N/A,#N/A,FALSE,"Sheet1"}</definedName>
    <definedName name="wrn.cong." hidden="1">{#N/A,#N/A,FALSE,"Sheet1"}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0" hidden="1">{#N/A,#N/A,TRUE,"BT M200 da 10x20"}</definedName>
    <definedName name="wrn.vd." hidden="1">{#N/A,#N/A,TRUE,"BT M200 da 10x20"}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1pind" localSheetId="0">#REF!</definedName>
    <definedName name="x1pind">#REF!</definedName>
    <definedName name="X1pINDnc">#REF!</definedName>
    <definedName name="X1pINDvc">#REF!</definedName>
    <definedName name="X1pINDvl">#REF!</definedName>
    <definedName name="x1pint">#REF!</definedName>
    <definedName name="x1ping">#REF!</definedName>
    <definedName name="X1pINGnc">#REF!</definedName>
    <definedName name="X1pINGvc">#REF!</definedName>
    <definedName name="X1pINGvl">#REF!</definedName>
    <definedName name="XBCNCKT">5600</definedName>
    <definedName name="XCCT">0.5</definedName>
    <definedName name="xd0.6">#REF!</definedName>
    <definedName name="xd1.3">#REF!</definedName>
    <definedName name="xd1.5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vc">#REF!</definedName>
    <definedName name="XIGvl">#REF!</definedName>
    <definedName name="ximang">#REF!</definedName>
    <definedName name="xin">#REF!</definedName>
    <definedName name="xin190">#REF!</definedName>
    <definedName name="xin190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nc">#REF!</definedName>
    <definedName name="xint1p">#REF!</definedName>
    <definedName name="XINvc">#REF!</definedName>
    <definedName name="XINvl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3p">#REF!</definedName>
    <definedName name="XITnc">#REF!</definedName>
    <definedName name="XITvc">#REF!</definedName>
    <definedName name="XITvl">#REF!</definedName>
    <definedName name="xk0.6">#REF!</definedName>
    <definedName name="xk1.3">#REF!</definedName>
    <definedName name="xk1.5">#REF!</definedName>
    <definedName name="xld1.4">#REF!</definedName>
    <definedName name="xlk1.4">#REF!</definedName>
    <definedName name="xls" localSheetId="0" hidden="1">{"'Sheet1'!$L$16"}</definedName>
    <definedName name="xls" hidden="1">{"'Sheet1'!$L$16"}</definedName>
    <definedName name="xlttbninh" localSheetId="0" hidden="1">{"'Sheet1'!$L$16"}</definedName>
    <definedName name="xlttbninh" hidden="1">{"'Sheet1'!$L$16"}</definedName>
    <definedName name="XM">#REF!</definedName>
    <definedName name="xmcax">#REF!</definedName>
    <definedName name="xn">#REF!</definedName>
    <definedName name="XTKKTTC">7500</definedName>
    <definedName name="xx" localSheetId="0">#REF!</definedName>
    <definedName name="xx">#REF!</definedName>
    <definedName name="y">#REF!</definedName>
    <definedName name="Yenthanh2" localSheetId="0" hidden="1">{"'Sheet1'!$L$16"}</definedName>
    <definedName name="Yenthanh2" hidden="1">{"'Sheet1'!$L$16"}</definedName>
    <definedName name="z">#REF!</definedName>
    <definedName name="ZXD">#REF!</definedName>
    <definedName name="ZYX">#REF!</definedName>
    <definedName name="ZZZ">#REF!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3" i="1" l="1"/>
  <c r="W203" i="1" s="1"/>
  <c r="X30" i="1"/>
  <c r="W205" i="1"/>
  <c r="W204" i="1" s="1"/>
  <c r="Z204" i="1"/>
  <c r="Z192" i="1" s="1"/>
  <c r="Y204" i="1"/>
  <c r="X204" i="1"/>
  <c r="V204" i="1"/>
  <c r="U204" i="1"/>
  <c r="T204" i="1"/>
  <c r="S204" i="1"/>
  <c r="R204" i="1"/>
  <c r="Q204" i="1"/>
  <c r="P204" i="1"/>
  <c r="P192" i="1" s="1"/>
  <c r="O204" i="1"/>
  <c r="N204" i="1"/>
  <c r="M204" i="1"/>
  <c r="L204" i="1"/>
  <c r="K204" i="1"/>
  <c r="H204" i="1"/>
  <c r="G204" i="1"/>
  <c r="U203" i="1"/>
  <c r="Q203" i="1"/>
  <c r="M203" i="1"/>
  <c r="J203" i="1"/>
  <c r="I203" i="1"/>
  <c r="X202" i="1"/>
  <c r="W202" i="1" s="1"/>
  <c r="U202" i="1"/>
  <c r="Q202" i="1"/>
  <c r="M202" i="1"/>
  <c r="J202" i="1"/>
  <c r="I202" i="1"/>
  <c r="U201" i="1"/>
  <c r="Q201" i="1"/>
  <c r="M201" i="1"/>
  <c r="J201" i="1"/>
  <c r="X201" i="1" s="1"/>
  <c r="W201" i="1" s="1"/>
  <c r="I201" i="1"/>
  <c r="X200" i="1"/>
  <c r="W200" i="1" s="1"/>
  <c r="U200" i="1"/>
  <c r="Q200" i="1"/>
  <c r="M200" i="1"/>
  <c r="J200" i="1"/>
  <c r="I200" i="1"/>
  <c r="X199" i="1"/>
  <c r="W199" i="1" s="1"/>
  <c r="U199" i="1"/>
  <c r="Q199" i="1"/>
  <c r="M199" i="1"/>
  <c r="J199" i="1"/>
  <c r="I199" i="1"/>
  <c r="U198" i="1"/>
  <c r="Q198" i="1"/>
  <c r="M198" i="1"/>
  <c r="J198" i="1"/>
  <c r="X198" i="1" s="1"/>
  <c r="W198" i="1" s="1"/>
  <c r="I198" i="1"/>
  <c r="U197" i="1"/>
  <c r="Q197" i="1"/>
  <c r="M197" i="1"/>
  <c r="J197" i="1"/>
  <c r="I197" i="1"/>
  <c r="X196" i="1"/>
  <c r="W196" i="1" s="1"/>
  <c r="U196" i="1"/>
  <c r="Q196" i="1"/>
  <c r="M196" i="1"/>
  <c r="I196" i="1"/>
  <c r="X195" i="1"/>
  <c r="W195" i="1" s="1"/>
  <c r="U195" i="1"/>
  <c r="Q195" i="1"/>
  <c r="M195" i="1"/>
  <c r="W194" i="1"/>
  <c r="U194" i="1"/>
  <c r="Q194" i="1"/>
  <c r="M194" i="1"/>
  <c r="I194" i="1"/>
  <c r="AA193" i="1"/>
  <c r="AA192" i="1" s="1"/>
  <c r="Z193" i="1"/>
  <c r="Y193" i="1"/>
  <c r="V193" i="1"/>
  <c r="V192" i="1" s="1"/>
  <c r="T193" i="1"/>
  <c r="T192" i="1" s="1"/>
  <c r="S193" i="1"/>
  <c r="R193" i="1"/>
  <c r="R192" i="1" s="1"/>
  <c r="P193" i="1"/>
  <c r="O193" i="1"/>
  <c r="O192" i="1" s="1"/>
  <c r="N193" i="1"/>
  <c r="N192" i="1" s="1"/>
  <c r="L193" i="1"/>
  <c r="K193" i="1"/>
  <c r="H193" i="1"/>
  <c r="H192" i="1" s="1"/>
  <c r="G193" i="1"/>
  <c r="W190" i="1"/>
  <c r="W189" i="1"/>
  <c r="W188" i="1"/>
  <c r="W187" i="1"/>
  <c r="M187" i="1"/>
  <c r="J187" i="1"/>
  <c r="J185" i="1" s="1"/>
  <c r="H187" i="1"/>
  <c r="H185" i="1" s="1"/>
  <c r="W186" i="1"/>
  <c r="M186" i="1"/>
  <c r="M185" i="1" s="1"/>
  <c r="AD185" i="1"/>
  <c r="AC185" i="1"/>
  <c r="AB185" i="1"/>
  <c r="AA185" i="1"/>
  <c r="Z185" i="1"/>
  <c r="Y185" i="1"/>
  <c r="X185" i="1"/>
  <c r="V185" i="1"/>
  <c r="U185" i="1"/>
  <c r="T185" i="1"/>
  <c r="S185" i="1"/>
  <c r="R185" i="1"/>
  <c r="Q185" i="1"/>
  <c r="P185" i="1"/>
  <c r="O185" i="1"/>
  <c r="N185" i="1"/>
  <c r="L185" i="1"/>
  <c r="K185" i="1"/>
  <c r="I185" i="1"/>
  <c r="G185" i="1"/>
  <c r="X184" i="1"/>
  <c r="W184" i="1" s="1"/>
  <c r="W183" i="1"/>
  <c r="V183" i="1"/>
  <c r="U183" i="1" s="1"/>
  <c r="U182" i="1" s="1"/>
  <c r="U181" i="1" s="1"/>
  <c r="J183" i="1"/>
  <c r="J182" i="1" s="1"/>
  <c r="AA182" i="1"/>
  <c r="Z182" i="1"/>
  <c r="Y182" i="1"/>
  <c r="T182" i="1"/>
  <c r="T181" i="1" s="1"/>
  <c r="S182" i="1"/>
  <c r="R182" i="1"/>
  <c r="Q182" i="1"/>
  <c r="P182" i="1"/>
  <c r="O182" i="1"/>
  <c r="N182" i="1"/>
  <c r="M182" i="1"/>
  <c r="L182" i="1"/>
  <c r="L181" i="1" s="1"/>
  <c r="K182" i="1"/>
  <c r="I182" i="1"/>
  <c r="H182" i="1"/>
  <c r="G182" i="1"/>
  <c r="G181" i="1" s="1"/>
  <c r="Y192" i="1" l="1"/>
  <c r="L192" i="1"/>
  <c r="G192" i="1"/>
  <c r="G180" i="1" s="1"/>
  <c r="W182" i="1"/>
  <c r="K192" i="1"/>
  <c r="P181" i="1"/>
  <c r="P180" i="1" s="1"/>
  <c r="T180" i="1"/>
  <c r="I181" i="1"/>
  <c r="N181" i="1"/>
  <c r="N180" i="1" s="1"/>
  <c r="R181" i="1"/>
  <c r="R180" i="1" s="1"/>
  <c r="Z181" i="1"/>
  <c r="Z180" i="1" s="1"/>
  <c r="S192" i="1"/>
  <c r="Q193" i="1"/>
  <c r="Q192" i="1" s="1"/>
  <c r="M193" i="1"/>
  <c r="M192" i="1" s="1"/>
  <c r="U193" i="1"/>
  <c r="U192" i="1" s="1"/>
  <c r="U180" i="1" s="1"/>
  <c r="L180" i="1"/>
  <c r="K181" i="1"/>
  <c r="K180" i="1" s="1"/>
  <c r="M181" i="1"/>
  <c r="O181" i="1"/>
  <c r="O180" i="1" s="1"/>
  <c r="Q181" i="1"/>
  <c r="S181" i="1"/>
  <c r="X182" i="1"/>
  <c r="X191" i="1" s="1"/>
  <c r="W191" i="1" s="1"/>
  <c r="J181" i="1"/>
  <c r="I193" i="1"/>
  <c r="I192" i="1" s="1"/>
  <c r="J193" i="1"/>
  <c r="J192" i="1" s="1"/>
  <c r="W185" i="1"/>
  <c r="Y181" i="1"/>
  <c r="Y180" i="1" s="1"/>
  <c r="AA181" i="1"/>
  <c r="H181" i="1"/>
  <c r="H180" i="1" s="1"/>
  <c r="X197" i="1"/>
  <c r="W197" i="1" s="1"/>
  <c r="W193" i="1" s="1"/>
  <c r="W192" i="1" s="1"/>
  <c r="V182" i="1"/>
  <c r="V181" i="1" s="1"/>
  <c r="V180" i="1" s="1"/>
  <c r="Q180" i="1" l="1"/>
  <c r="S180" i="1"/>
  <c r="M180" i="1"/>
  <c r="I180" i="1"/>
  <c r="AG191" i="1"/>
  <c r="W181" i="1"/>
  <c r="W180" i="1" s="1"/>
  <c r="X181" i="1"/>
  <c r="J180" i="1"/>
  <c r="X193" i="1"/>
  <c r="X192" i="1" s="1"/>
  <c r="AG192" i="1" l="1"/>
  <c r="X180" i="1"/>
  <c r="AF194" i="1"/>
  <c r="AG181" i="1" l="1"/>
  <c r="O207" i="1" l="1"/>
  <c r="P207" i="1"/>
  <c r="S207" i="1"/>
  <c r="T207" i="1"/>
  <c r="J207" i="1"/>
  <c r="K207" i="1"/>
  <c r="L207" i="1"/>
  <c r="I207" i="1"/>
  <c r="V216" i="1"/>
  <c r="U216" i="1"/>
  <c r="X215" i="1"/>
  <c r="W215" i="1"/>
  <c r="R215" i="1"/>
  <c r="Q215" i="1"/>
  <c r="N215" i="1"/>
  <c r="V215" i="1" s="1"/>
  <c r="M215" i="1"/>
  <c r="U215" i="1" s="1"/>
  <c r="X214" i="1"/>
  <c r="W214" i="1"/>
  <c r="R214" i="1"/>
  <c r="Q214" i="1"/>
  <c r="N214" i="1"/>
  <c r="V214" i="1" s="1"/>
  <c r="M214" i="1"/>
  <c r="U214" i="1" s="1"/>
  <c r="V213" i="1"/>
  <c r="U213" i="1"/>
  <c r="V212" i="1"/>
  <c r="U212" i="1"/>
  <c r="V211" i="1"/>
  <c r="U211" i="1"/>
  <c r="V210" i="1"/>
  <c r="U210" i="1"/>
  <c r="X209" i="1"/>
  <c r="W209" i="1"/>
  <c r="R209" i="1"/>
  <c r="Q209" i="1"/>
  <c r="N209" i="1"/>
  <c r="V209" i="1" s="1"/>
  <c r="M209" i="1"/>
  <c r="U209" i="1" s="1"/>
  <c r="V208" i="1"/>
  <c r="U208" i="1"/>
  <c r="Z207" i="1"/>
  <c r="Y207" i="1"/>
  <c r="W207" i="1" l="1"/>
  <c r="X207" i="1"/>
  <c r="U207" i="1"/>
  <c r="Q207" i="1"/>
  <c r="V207" i="1"/>
  <c r="R207" i="1"/>
  <c r="N207" i="1"/>
  <c r="M207" i="1"/>
  <c r="Y30" i="1" l="1"/>
  <c r="W30" i="1" l="1"/>
  <c r="X178" i="1"/>
  <c r="X161" i="1"/>
  <c r="AG154" i="1"/>
  <c r="AG153" i="1"/>
  <c r="AF135" i="1"/>
  <c r="X139" i="1"/>
  <c r="X98" i="1"/>
  <c r="AH77" i="1"/>
  <c r="AH76" i="1"/>
  <c r="AF154" i="1" l="1"/>
  <c r="AF153" i="1"/>
  <c r="Y63" i="1" l="1"/>
  <c r="Y62" i="1" s="1"/>
  <c r="U63" i="1"/>
  <c r="V63" i="1"/>
  <c r="W63" i="1"/>
  <c r="W62" i="1" s="1"/>
  <c r="X160" i="1" l="1"/>
  <c r="W179" i="1" l="1"/>
  <c r="S179" i="1"/>
  <c r="Q179" i="1"/>
  <c r="W178" i="1"/>
  <c r="AF177" i="1"/>
  <c r="W177" i="1"/>
  <c r="S177" i="1"/>
  <c r="Q177" i="1"/>
  <c r="AF176" i="1"/>
  <c r="W176" i="1"/>
  <c r="S176" i="1"/>
  <c r="Q176" i="1"/>
  <c r="H176" i="1"/>
  <c r="AF175" i="1"/>
  <c r="W175" i="1"/>
  <c r="S175" i="1"/>
  <c r="Q175" i="1"/>
  <c r="H175" i="1"/>
  <c r="X173" i="1"/>
  <c r="V173" i="1"/>
  <c r="U173" i="1"/>
  <c r="T173" i="1"/>
  <c r="R173" i="1"/>
  <c r="P173" i="1"/>
  <c r="O173" i="1"/>
  <c r="N173" i="1"/>
  <c r="M173" i="1"/>
  <c r="L173" i="1"/>
  <c r="K173" i="1"/>
  <c r="J173" i="1"/>
  <c r="I173" i="1"/>
  <c r="G173" i="1"/>
  <c r="AF172" i="1"/>
  <c r="W172" i="1"/>
  <c r="S172" i="1"/>
  <c r="Q172" i="1"/>
  <c r="AF171" i="1"/>
  <c r="W171" i="1"/>
  <c r="W168" i="1" s="1"/>
  <c r="S171" i="1"/>
  <c r="Q171" i="1"/>
  <c r="AF170" i="1"/>
  <c r="W170" i="1"/>
  <c r="S170" i="1"/>
  <c r="Q170" i="1"/>
  <c r="Z168" i="1"/>
  <c r="Y168" i="1"/>
  <c r="X168" i="1"/>
  <c r="V168" i="1"/>
  <c r="U168" i="1"/>
  <c r="T168" i="1"/>
  <c r="R168" i="1"/>
  <c r="P168" i="1"/>
  <c r="O168" i="1"/>
  <c r="N168" i="1"/>
  <c r="M168" i="1"/>
  <c r="L168" i="1"/>
  <c r="K168" i="1"/>
  <c r="J168" i="1"/>
  <c r="I168" i="1"/>
  <c r="H168" i="1"/>
  <c r="G168" i="1"/>
  <c r="X165" i="1"/>
  <c r="X163" i="1" s="1"/>
  <c r="AF164" i="1"/>
  <c r="W164" i="1"/>
  <c r="S164" i="1"/>
  <c r="Q164" i="1"/>
  <c r="AF161" i="1"/>
  <c r="W161" i="1"/>
  <c r="Q161" i="1"/>
  <c r="AF160" i="1"/>
  <c r="W160" i="1"/>
  <c r="Q160" i="1"/>
  <c r="AF159" i="1"/>
  <c r="W159" i="1"/>
  <c r="Q159" i="1"/>
  <c r="AF158" i="1"/>
  <c r="W158" i="1"/>
  <c r="S158" i="1"/>
  <c r="S155" i="1" s="1"/>
  <c r="Q158" i="1"/>
  <c r="AF157" i="1"/>
  <c r="W157" i="1"/>
  <c r="S157" i="1"/>
  <c r="Q157" i="1"/>
  <c r="Z155" i="1"/>
  <c r="Y155" i="1"/>
  <c r="X155" i="1"/>
  <c r="V155" i="1"/>
  <c r="U155" i="1"/>
  <c r="T155" i="1"/>
  <c r="R155" i="1"/>
  <c r="P155" i="1"/>
  <c r="O155" i="1"/>
  <c r="N155" i="1"/>
  <c r="M155" i="1"/>
  <c r="L155" i="1"/>
  <c r="K155" i="1"/>
  <c r="J155" i="1"/>
  <c r="I155" i="1"/>
  <c r="H155" i="1"/>
  <c r="G155" i="1"/>
  <c r="W154" i="1"/>
  <c r="S154" i="1"/>
  <c r="Q154" i="1"/>
  <c r="W153" i="1"/>
  <c r="S153" i="1"/>
  <c r="Q153" i="1"/>
  <c r="AF152" i="1"/>
  <c r="W152" i="1"/>
  <c r="S152" i="1"/>
  <c r="Z150" i="1"/>
  <c r="Y150" i="1"/>
  <c r="X150" i="1"/>
  <c r="V150" i="1"/>
  <c r="U150" i="1"/>
  <c r="T150" i="1"/>
  <c r="R150" i="1"/>
  <c r="P150" i="1"/>
  <c r="O150" i="1"/>
  <c r="N150" i="1"/>
  <c r="M150" i="1"/>
  <c r="L150" i="1"/>
  <c r="K150" i="1"/>
  <c r="J150" i="1"/>
  <c r="I150" i="1"/>
  <c r="H150" i="1"/>
  <c r="G150" i="1"/>
  <c r="AG148" i="1"/>
  <c r="AF148" i="1"/>
  <c r="W148" i="1"/>
  <c r="S148" i="1"/>
  <c r="AG147" i="1"/>
  <c r="AF147" i="1"/>
  <c r="W147" i="1"/>
  <c r="W145" i="1" s="1"/>
  <c r="S147" i="1"/>
  <c r="S145" i="1" s="1"/>
  <c r="X145" i="1"/>
  <c r="V145" i="1"/>
  <c r="U145" i="1"/>
  <c r="T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W143" i="1"/>
  <c r="Q143" i="1"/>
  <c r="W139" i="1"/>
  <c r="W137" i="1" s="1"/>
  <c r="V139" i="1"/>
  <c r="Q139" i="1"/>
  <c r="Q137" i="1" s="1"/>
  <c r="X137" i="1"/>
  <c r="T137" i="1"/>
  <c r="S137" i="1"/>
  <c r="R137" i="1"/>
  <c r="P137" i="1"/>
  <c r="O137" i="1"/>
  <c r="N137" i="1"/>
  <c r="M137" i="1"/>
  <c r="L137" i="1"/>
  <c r="K137" i="1"/>
  <c r="J137" i="1"/>
  <c r="I137" i="1"/>
  <c r="H137" i="1"/>
  <c r="G137" i="1"/>
  <c r="AG136" i="1"/>
  <c r="AF136" i="1"/>
  <c r="W136" i="1"/>
  <c r="S136" i="1"/>
  <c r="Q136" i="1"/>
  <c r="AG135" i="1"/>
  <c r="W135" i="1"/>
  <c r="S135" i="1"/>
  <c r="Q135" i="1"/>
  <c r="AG134" i="1"/>
  <c r="AF134" i="1"/>
  <c r="W134" i="1"/>
  <c r="S134" i="1"/>
  <c r="Q134" i="1"/>
  <c r="AG133" i="1"/>
  <c r="AF133" i="1"/>
  <c r="W133" i="1"/>
  <c r="S133" i="1"/>
  <c r="Q133" i="1"/>
  <c r="AG132" i="1"/>
  <c r="AF132" i="1"/>
  <c r="W132" i="1"/>
  <c r="S132" i="1"/>
  <c r="Q132" i="1"/>
  <c r="X130" i="1"/>
  <c r="V130" i="1"/>
  <c r="U130" i="1"/>
  <c r="T130" i="1"/>
  <c r="T124" i="1" s="1"/>
  <c r="T122" i="1" s="1"/>
  <c r="R130" i="1"/>
  <c r="P130" i="1"/>
  <c r="O130" i="1"/>
  <c r="N130" i="1"/>
  <c r="M130" i="1"/>
  <c r="L130" i="1"/>
  <c r="K130" i="1"/>
  <c r="J130" i="1"/>
  <c r="I130" i="1"/>
  <c r="H130" i="1"/>
  <c r="G130" i="1"/>
  <c r="AG129" i="1"/>
  <c r="AF129" i="1"/>
  <c r="W129" i="1"/>
  <c r="S129" i="1"/>
  <c r="Q129" i="1"/>
  <c r="AG128" i="1"/>
  <c r="AF128" i="1"/>
  <c r="W128" i="1"/>
  <c r="S128" i="1"/>
  <c r="Q128" i="1"/>
  <c r="AG127" i="1"/>
  <c r="AF127" i="1"/>
  <c r="W127" i="1"/>
  <c r="S127" i="1"/>
  <c r="Q127" i="1"/>
  <c r="X125" i="1"/>
  <c r="V125" i="1"/>
  <c r="U125" i="1"/>
  <c r="T125" i="1"/>
  <c r="R125" i="1"/>
  <c r="P125" i="1"/>
  <c r="O125" i="1"/>
  <c r="N125" i="1"/>
  <c r="M125" i="1"/>
  <c r="L125" i="1"/>
  <c r="K125" i="1"/>
  <c r="J125" i="1"/>
  <c r="I125" i="1"/>
  <c r="H125" i="1"/>
  <c r="G125" i="1"/>
  <c r="AF123" i="1"/>
  <c r="W123" i="1"/>
  <c r="S123" i="1"/>
  <c r="Q123" i="1"/>
  <c r="W120" i="1"/>
  <c r="AG119" i="1"/>
  <c r="AF119" i="1"/>
  <c r="W119" i="1"/>
  <c r="Q119" i="1"/>
  <c r="AG118" i="1"/>
  <c r="AF118" i="1"/>
  <c r="W118" i="1"/>
  <c r="Q118" i="1"/>
  <c r="AG117" i="1"/>
  <c r="AF117" i="1"/>
  <c r="W117" i="1"/>
  <c r="Q117" i="1"/>
  <c r="AG116" i="1"/>
  <c r="AF116" i="1"/>
  <c r="W116" i="1"/>
  <c r="Q116" i="1"/>
  <c r="AG115" i="1"/>
  <c r="AF115" i="1"/>
  <c r="W115" i="1"/>
  <c r="Q115" i="1"/>
  <c r="AG114" i="1"/>
  <c r="AF114" i="1"/>
  <c r="W114" i="1"/>
  <c r="Q114" i="1"/>
  <c r="Q111" i="1" s="1"/>
  <c r="X111" i="1"/>
  <c r="V111" i="1"/>
  <c r="U111" i="1"/>
  <c r="T111" i="1"/>
  <c r="S111" i="1"/>
  <c r="R111" i="1"/>
  <c r="P111" i="1"/>
  <c r="O111" i="1"/>
  <c r="N111" i="1"/>
  <c r="M111" i="1"/>
  <c r="L111" i="1"/>
  <c r="K111" i="1"/>
  <c r="J111" i="1"/>
  <c r="I111" i="1"/>
  <c r="H111" i="1"/>
  <c r="G111" i="1"/>
  <c r="AG110" i="1"/>
  <c r="AF110" i="1"/>
  <c r="W110" i="1"/>
  <c r="W108" i="1" s="1"/>
  <c r="X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AG107" i="1"/>
  <c r="AF107" i="1"/>
  <c r="W107" i="1"/>
  <c r="S107" i="1"/>
  <c r="Q107" i="1"/>
  <c r="AG106" i="1"/>
  <c r="AF106" i="1"/>
  <c r="W106" i="1"/>
  <c r="S106" i="1"/>
  <c r="Q106" i="1"/>
  <c r="AG105" i="1"/>
  <c r="AF105" i="1"/>
  <c r="W105" i="1"/>
  <c r="S105" i="1"/>
  <c r="Q105" i="1"/>
  <c r="X104" i="1"/>
  <c r="V104" i="1"/>
  <c r="U104" i="1"/>
  <c r="T104" i="1"/>
  <c r="R104" i="1"/>
  <c r="P104" i="1"/>
  <c r="P102" i="1" s="1"/>
  <c r="P100" i="1" s="1"/>
  <c r="O104" i="1"/>
  <c r="O102" i="1" s="1"/>
  <c r="O100" i="1" s="1"/>
  <c r="N104" i="1"/>
  <c r="M104" i="1"/>
  <c r="L104" i="1"/>
  <c r="L102" i="1" s="1"/>
  <c r="L100" i="1" s="1"/>
  <c r="K104" i="1"/>
  <c r="K102" i="1" s="1"/>
  <c r="K100" i="1" s="1"/>
  <c r="J104" i="1"/>
  <c r="I104" i="1"/>
  <c r="H104" i="1"/>
  <c r="H102" i="1" s="1"/>
  <c r="H100" i="1" s="1"/>
  <c r="G104" i="1"/>
  <c r="G102" i="1" s="1"/>
  <c r="G100" i="1" s="1"/>
  <c r="W101" i="1"/>
  <c r="Q101" i="1"/>
  <c r="W98" i="1"/>
  <c r="W97" i="1"/>
  <c r="W96" i="1" s="1"/>
  <c r="Q97" i="1"/>
  <c r="Q96" i="1" s="1"/>
  <c r="X96" i="1"/>
  <c r="V96" i="1"/>
  <c r="U96" i="1"/>
  <c r="T96" i="1"/>
  <c r="S96" i="1"/>
  <c r="R96" i="1"/>
  <c r="P96" i="1"/>
  <c r="O96" i="1"/>
  <c r="N96" i="1"/>
  <c r="M96" i="1"/>
  <c r="L96" i="1"/>
  <c r="K96" i="1"/>
  <c r="J96" i="1"/>
  <c r="I96" i="1"/>
  <c r="H96" i="1"/>
  <c r="G96" i="1"/>
  <c r="F96" i="1"/>
  <c r="AF95" i="1"/>
  <c r="W95" i="1"/>
  <c r="Q95" i="1"/>
  <c r="AF94" i="1"/>
  <c r="W94" i="1"/>
  <c r="Q94" i="1"/>
  <c r="AF93" i="1"/>
  <c r="W93" i="1"/>
  <c r="Q93" i="1"/>
  <c r="X91" i="1"/>
  <c r="V91" i="1"/>
  <c r="U91" i="1"/>
  <c r="T91" i="1"/>
  <c r="S91" i="1"/>
  <c r="R91" i="1"/>
  <c r="P91" i="1"/>
  <c r="O91" i="1"/>
  <c r="N91" i="1"/>
  <c r="M91" i="1"/>
  <c r="L91" i="1"/>
  <c r="K91" i="1"/>
  <c r="J91" i="1"/>
  <c r="I91" i="1"/>
  <c r="H91" i="1"/>
  <c r="G91" i="1"/>
  <c r="AG90" i="1"/>
  <c r="AF90" i="1"/>
  <c r="W90" i="1"/>
  <c r="S90" i="1"/>
  <c r="Q90" i="1"/>
  <c r="AG89" i="1"/>
  <c r="AF89" i="1"/>
  <c r="W89" i="1"/>
  <c r="S89" i="1"/>
  <c r="Q89" i="1"/>
  <c r="AG88" i="1"/>
  <c r="AF88" i="1"/>
  <c r="W88" i="1"/>
  <c r="S88" i="1"/>
  <c r="Q88" i="1"/>
  <c r="AG87" i="1"/>
  <c r="AF87" i="1"/>
  <c r="W87" i="1"/>
  <c r="S87" i="1"/>
  <c r="Q87" i="1"/>
  <c r="AG86" i="1"/>
  <c r="AF86" i="1"/>
  <c r="W86" i="1"/>
  <c r="S86" i="1"/>
  <c r="Q86" i="1"/>
  <c r="AG85" i="1"/>
  <c r="AF85" i="1"/>
  <c r="W85" i="1"/>
  <c r="S85" i="1"/>
  <c r="Q85" i="1"/>
  <c r="Z83" i="1"/>
  <c r="Y83" i="1"/>
  <c r="X83" i="1"/>
  <c r="V83" i="1"/>
  <c r="U83" i="1"/>
  <c r="T83" i="1"/>
  <c r="R83" i="1"/>
  <c r="P83" i="1"/>
  <c r="O83" i="1"/>
  <c r="N83" i="1"/>
  <c r="M83" i="1"/>
  <c r="L83" i="1"/>
  <c r="K83" i="1"/>
  <c r="J83" i="1"/>
  <c r="I83" i="1"/>
  <c r="H83" i="1"/>
  <c r="G83" i="1"/>
  <c r="AG82" i="1"/>
  <c r="AF82" i="1"/>
  <c r="W82" i="1"/>
  <c r="S82" i="1"/>
  <c r="Q82" i="1"/>
  <c r="AG81" i="1"/>
  <c r="AF81" i="1"/>
  <c r="W81" i="1"/>
  <c r="S81" i="1"/>
  <c r="Q81" i="1"/>
  <c r="AG80" i="1"/>
  <c r="AF80" i="1"/>
  <c r="W80" i="1"/>
  <c r="S80" i="1"/>
  <c r="Q80" i="1"/>
  <c r="Z78" i="1"/>
  <c r="Y78" i="1"/>
  <c r="X78" i="1"/>
  <c r="V78" i="1"/>
  <c r="U78" i="1"/>
  <c r="T78" i="1"/>
  <c r="R78" i="1"/>
  <c r="P78" i="1"/>
  <c r="O78" i="1"/>
  <c r="N78" i="1"/>
  <c r="M78" i="1"/>
  <c r="L78" i="1"/>
  <c r="K78" i="1"/>
  <c r="J78" i="1"/>
  <c r="I78" i="1"/>
  <c r="H78" i="1"/>
  <c r="G78" i="1"/>
  <c r="AF77" i="1"/>
  <c r="W77" i="1"/>
  <c r="S77" i="1"/>
  <c r="Q77" i="1"/>
  <c r="AF76" i="1"/>
  <c r="W76" i="1"/>
  <c r="W74" i="1" s="1"/>
  <c r="S76" i="1"/>
  <c r="Q76" i="1"/>
  <c r="X74" i="1"/>
  <c r="V74" i="1"/>
  <c r="U74" i="1"/>
  <c r="T74" i="1"/>
  <c r="R74" i="1"/>
  <c r="P74" i="1"/>
  <c r="O74" i="1"/>
  <c r="N74" i="1"/>
  <c r="M74" i="1"/>
  <c r="L74" i="1"/>
  <c r="K74" i="1"/>
  <c r="J74" i="1"/>
  <c r="I74" i="1"/>
  <c r="H74" i="1"/>
  <c r="G74" i="1"/>
  <c r="AF72" i="1"/>
  <c r="W72" i="1"/>
  <c r="S72" i="1"/>
  <c r="Q72" i="1"/>
  <c r="V67" i="1"/>
  <c r="V62" i="1" s="1"/>
  <c r="U67" i="1"/>
  <c r="U62" i="1" s="1"/>
  <c r="U27" i="1" s="1"/>
  <c r="R67" i="1"/>
  <c r="Q67" i="1"/>
  <c r="X65" i="1"/>
  <c r="X63" i="1" s="1"/>
  <c r="X62" i="1" s="1"/>
  <c r="R63" i="1"/>
  <c r="Q63" i="1"/>
  <c r="V27" i="1"/>
  <c r="Q62" i="1"/>
  <c r="Y61" i="1"/>
  <c r="W61" i="1"/>
  <c r="Y60" i="1"/>
  <c r="W60" i="1"/>
  <c r="Y59" i="1"/>
  <c r="W59" i="1"/>
  <c r="Y58" i="1"/>
  <c r="W58" i="1"/>
  <c r="Y57" i="1"/>
  <c r="W57" i="1"/>
  <c r="Y56" i="1"/>
  <c r="W56" i="1"/>
  <c r="Y55" i="1"/>
  <c r="W55" i="1"/>
  <c r="Y54" i="1"/>
  <c r="W54" i="1"/>
  <c r="Y53" i="1"/>
  <c r="W53" i="1"/>
  <c r="Y52" i="1"/>
  <c r="W52" i="1"/>
  <c r="Y51" i="1"/>
  <c r="W51" i="1"/>
  <c r="Y50" i="1"/>
  <c r="W50" i="1"/>
  <c r="Y49" i="1"/>
  <c r="W49" i="1"/>
  <c r="X48" i="1"/>
  <c r="Y47" i="1"/>
  <c r="W47" i="1"/>
  <c r="Y46" i="1"/>
  <c r="W46" i="1"/>
  <c r="Y45" i="1"/>
  <c r="W45" i="1"/>
  <c r="X44" i="1"/>
  <c r="Y44" i="1" s="1"/>
  <c r="Y43" i="1"/>
  <c r="W43" i="1"/>
  <c r="X42" i="1"/>
  <c r="Y42" i="1" s="1"/>
  <c r="Y40" i="1"/>
  <c r="W40" i="1"/>
  <c r="Y39" i="1"/>
  <c r="W39" i="1"/>
  <c r="Y38" i="1"/>
  <c r="W38" i="1"/>
  <c r="Y37" i="1"/>
  <c r="W37" i="1"/>
  <c r="Y36" i="1"/>
  <c r="W36" i="1"/>
  <c r="Y35" i="1"/>
  <c r="W35" i="1"/>
  <c r="X34" i="1"/>
  <c r="Y33" i="1"/>
  <c r="W33" i="1"/>
  <c r="Y32" i="1"/>
  <c r="W32" i="1"/>
  <c r="Y31" i="1"/>
  <c r="W31" i="1"/>
  <c r="Q28" i="1"/>
  <c r="M28" i="1"/>
  <c r="M27" i="1" s="1"/>
  <c r="I28" i="1"/>
  <c r="I27" i="1" s="1"/>
  <c r="Z27" i="1"/>
  <c r="T27" i="1"/>
  <c r="S27" i="1"/>
  <c r="R27" i="1"/>
  <c r="P27" i="1"/>
  <c r="O27" i="1"/>
  <c r="N27" i="1"/>
  <c r="L27" i="1"/>
  <c r="K27" i="1"/>
  <c r="J27" i="1"/>
  <c r="H27" i="1"/>
  <c r="G27" i="1"/>
  <c r="Y13" i="1"/>
  <c r="X13" i="1"/>
  <c r="W13" i="1"/>
  <c r="V13" i="1"/>
  <c r="U13" i="1"/>
  <c r="T13" i="1"/>
  <c r="S13" i="1"/>
  <c r="R13" i="1"/>
  <c r="Q13" i="1"/>
  <c r="N13" i="1"/>
  <c r="M13" i="1"/>
  <c r="L13" i="1"/>
  <c r="K13" i="1"/>
  <c r="J13" i="1"/>
  <c r="I13" i="1"/>
  <c r="M102" i="1" l="1"/>
  <c r="M100" i="1" s="1"/>
  <c r="Y34" i="1"/>
  <c r="X29" i="1"/>
  <c r="W48" i="1"/>
  <c r="J102" i="1"/>
  <c r="J100" i="1" s="1"/>
  <c r="N102" i="1"/>
  <c r="N100" i="1" s="1"/>
  <c r="J144" i="1"/>
  <c r="J142" i="1" s="1"/>
  <c r="T144" i="1"/>
  <c r="T142" i="1" s="1"/>
  <c r="Q27" i="1"/>
  <c r="X102" i="1"/>
  <c r="X100" i="1" s="1"/>
  <c r="AG100" i="1" s="1"/>
  <c r="R144" i="1"/>
  <c r="R142" i="1" s="1"/>
  <c r="T102" i="1"/>
  <c r="T100" i="1" s="1"/>
  <c r="V102" i="1"/>
  <c r="V100" i="1" s="1"/>
  <c r="AF111" i="1"/>
  <c r="U102" i="1"/>
  <c r="U100" i="1" s="1"/>
  <c r="L124" i="1"/>
  <c r="L122" i="1" s="1"/>
  <c r="H124" i="1"/>
  <c r="H122" i="1" s="1"/>
  <c r="U73" i="1"/>
  <c r="U71" i="1" s="1"/>
  <c r="X73" i="1"/>
  <c r="X71" i="1" s="1"/>
  <c r="S78" i="1"/>
  <c r="N124" i="1"/>
  <c r="N122" i="1" s="1"/>
  <c r="P124" i="1"/>
  <c r="P122" i="1" s="1"/>
  <c r="I124" i="1"/>
  <c r="I122" i="1" s="1"/>
  <c r="U144" i="1"/>
  <c r="U142" i="1" s="1"/>
  <c r="G73" i="1"/>
  <c r="G71" i="1" s="1"/>
  <c r="I73" i="1"/>
  <c r="I71" i="1" s="1"/>
  <c r="M73" i="1"/>
  <c r="M71" i="1" s="1"/>
  <c r="O73" i="1"/>
  <c r="O71" i="1" s="1"/>
  <c r="R73" i="1"/>
  <c r="R71" i="1" s="1"/>
  <c r="R102" i="1"/>
  <c r="R100" i="1" s="1"/>
  <c r="G124" i="1"/>
  <c r="G122" i="1" s="1"/>
  <c r="O124" i="1"/>
  <c r="O122" i="1" s="1"/>
  <c r="H144" i="1"/>
  <c r="H142" i="1" s="1"/>
  <c r="L144" i="1"/>
  <c r="L142" i="1" s="1"/>
  <c r="P144" i="1"/>
  <c r="P142" i="1" s="1"/>
  <c r="Q150" i="1"/>
  <c r="K165" i="1"/>
  <c r="K163" i="1" s="1"/>
  <c r="O165" i="1"/>
  <c r="O163" i="1" s="1"/>
  <c r="K144" i="1"/>
  <c r="K142" i="1" s="1"/>
  <c r="M144" i="1"/>
  <c r="M142" i="1" s="1"/>
  <c r="X41" i="1"/>
  <c r="W44" i="1"/>
  <c r="W91" i="1"/>
  <c r="G144" i="1"/>
  <c r="G142" i="1" s="1"/>
  <c r="I144" i="1"/>
  <c r="I142" i="1" s="1"/>
  <c r="O144" i="1"/>
  <c r="O142" i="1" s="1"/>
  <c r="V165" i="1"/>
  <c r="V163" i="1" s="1"/>
  <c r="W173" i="1"/>
  <c r="W165" i="1" s="1"/>
  <c r="W163" i="1" s="1"/>
  <c r="W83" i="1"/>
  <c r="Q91" i="1"/>
  <c r="W104" i="1"/>
  <c r="H73" i="1"/>
  <c r="H71" i="1" s="1"/>
  <c r="J73" i="1"/>
  <c r="J71" i="1" s="1"/>
  <c r="L73" i="1"/>
  <c r="L71" i="1" s="1"/>
  <c r="P73" i="1"/>
  <c r="P71" i="1" s="1"/>
  <c r="X124" i="1"/>
  <c r="X122" i="1" s="1"/>
  <c r="AG122" i="1" s="1"/>
  <c r="AG139" i="1"/>
  <c r="AF139" i="1"/>
  <c r="P165" i="1"/>
  <c r="P163" i="1" s="1"/>
  <c r="AF78" i="1"/>
  <c r="W111" i="1"/>
  <c r="S168" i="1"/>
  <c r="S173" i="1"/>
  <c r="G165" i="1"/>
  <c r="G163" i="1" s="1"/>
  <c r="W150" i="1"/>
  <c r="Q78" i="1"/>
  <c r="W78" i="1"/>
  <c r="S104" i="1"/>
  <c r="S102" i="1" s="1"/>
  <c r="S100" i="1" s="1"/>
  <c r="Q125" i="1"/>
  <c r="W125" i="1"/>
  <c r="S130" i="1"/>
  <c r="Q130" i="1"/>
  <c r="W155" i="1"/>
  <c r="Q173" i="1"/>
  <c r="X144" i="1"/>
  <c r="X142" i="1" s="1"/>
  <c r="AG142" i="1" s="1"/>
  <c r="S74" i="1"/>
  <c r="AF83" i="1"/>
  <c r="Q104" i="1"/>
  <c r="Q102" i="1" s="1"/>
  <c r="Q100" i="1" s="1"/>
  <c r="S125" i="1"/>
  <c r="S124" i="1" s="1"/>
  <c r="S122" i="1" s="1"/>
  <c r="W130" i="1"/>
  <c r="S150" i="1"/>
  <c r="S144" i="1" s="1"/>
  <c r="S142" i="1" s="1"/>
  <c r="Q155" i="1"/>
  <c r="H173" i="1"/>
  <c r="H165" i="1" s="1"/>
  <c r="H163" i="1" s="1"/>
  <c r="J165" i="1"/>
  <c r="J163" i="1" s="1"/>
  <c r="W42" i="1"/>
  <c r="Y41" i="1"/>
  <c r="Y48" i="1"/>
  <c r="N73" i="1"/>
  <c r="N71" i="1" s="1"/>
  <c r="V73" i="1"/>
  <c r="V71" i="1" s="1"/>
  <c r="Q74" i="1"/>
  <c r="K73" i="1"/>
  <c r="K71" i="1" s="1"/>
  <c r="T73" i="1"/>
  <c r="T71" i="1" s="1"/>
  <c r="Q83" i="1"/>
  <c r="S83" i="1"/>
  <c r="AF91" i="1"/>
  <c r="I102" i="1"/>
  <c r="I100" i="1" s="1"/>
  <c r="M124" i="1"/>
  <c r="M122" i="1" s="1"/>
  <c r="K124" i="1"/>
  <c r="K122" i="1" s="1"/>
  <c r="R124" i="1"/>
  <c r="R122" i="1" s="1"/>
  <c r="N144" i="1"/>
  <c r="N142" i="1" s="1"/>
  <c r="V144" i="1"/>
  <c r="V142" i="1" s="1"/>
  <c r="Q168" i="1"/>
  <c r="N165" i="1"/>
  <c r="N163" i="1" s="1"/>
  <c r="I165" i="1"/>
  <c r="I163" i="1" s="1"/>
  <c r="R165" i="1"/>
  <c r="R163" i="1" s="1"/>
  <c r="L165" i="1"/>
  <c r="L163" i="1" s="1"/>
  <c r="AF155" i="1"/>
  <c r="AG164" i="1"/>
  <c r="AG71" i="1"/>
  <c r="T165" i="1"/>
  <c r="T163" i="1" s="1"/>
  <c r="U165" i="1"/>
  <c r="U163" i="1" s="1"/>
  <c r="W34" i="1"/>
  <c r="J124" i="1"/>
  <c r="J122" i="1" s="1"/>
  <c r="U139" i="1"/>
  <c r="U137" i="1" s="1"/>
  <c r="U124" i="1" s="1"/>
  <c r="U122" i="1" s="1"/>
  <c r="V137" i="1"/>
  <c r="AF137" i="1" s="1"/>
  <c r="X28" i="1" l="1"/>
  <c r="W124" i="1"/>
  <c r="W122" i="1" s="1"/>
  <c r="O70" i="1"/>
  <c r="O26" i="1" s="1"/>
  <c r="O25" i="1" s="1"/>
  <c r="O12" i="1" s="1"/>
  <c r="J70" i="1"/>
  <c r="J26" i="1" s="1"/>
  <c r="J25" i="1" s="1"/>
  <c r="J12" i="1" s="1"/>
  <c r="H70" i="1"/>
  <c r="H26" i="1" s="1"/>
  <c r="H25" i="1" s="1"/>
  <c r="H12" i="1" s="1"/>
  <c r="P70" i="1"/>
  <c r="P26" i="1" s="1"/>
  <c r="P25" i="1" s="1"/>
  <c r="P12" i="1" s="1"/>
  <c r="T70" i="1"/>
  <c r="T26" i="1" s="1"/>
  <c r="T25" i="1" s="1"/>
  <c r="T12" i="1" s="1"/>
  <c r="W41" i="1"/>
  <c r="Q144" i="1"/>
  <c r="Q142" i="1" s="1"/>
  <c r="Q124" i="1"/>
  <c r="Q122" i="1" s="1"/>
  <c r="W73" i="1"/>
  <c r="W71" i="1" s="1"/>
  <c r="G70" i="1"/>
  <c r="G26" i="1" s="1"/>
  <c r="G25" i="1" s="1"/>
  <c r="G12" i="1" s="1"/>
  <c r="W144" i="1"/>
  <c r="W142" i="1" s="1"/>
  <c r="N70" i="1"/>
  <c r="N26" i="1" s="1"/>
  <c r="N25" i="1" s="1"/>
  <c r="N12" i="1" s="1"/>
  <c r="L70" i="1"/>
  <c r="L26" i="1" s="1"/>
  <c r="L25" i="1" s="1"/>
  <c r="L12" i="1" s="1"/>
  <c r="S165" i="1"/>
  <c r="S163" i="1" s="1"/>
  <c r="W102" i="1"/>
  <c r="W100" i="1" s="1"/>
  <c r="R70" i="1"/>
  <c r="R26" i="1" s="1"/>
  <c r="R25" i="1" s="1"/>
  <c r="R12" i="1" s="1"/>
  <c r="Q73" i="1"/>
  <c r="Q71" i="1" s="1"/>
  <c r="K70" i="1"/>
  <c r="K26" i="1" s="1"/>
  <c r="K25" i="1" s="1"/>
  <c r="K12" i="1" s="1"/>
  <c r="X70" i="1"/>
  <c r="Q165" i="1"/>
  <c r="Q163" i="1" s="1"/>
  <c r="S73" i="1"/>
  <c r="S71" i="1" s="1"/>
  <c r="I70" i="1"/>
  <c r="I26" i="1" s="1"/>
  <c r="I25" i="1" s="1"/>
  <c r="I12" i="1" s="1"/>
  <c r="M165" i="1"/>
  <c r="M163" i="1" s="1"/>
  <c r="M70" i="1" s="1"/>
  <c r="M26" i="1" s="1"/>
  <c r="M25" i="1" s="1"/>
  <c r="M12" i="1" s="1"/>
  <c r="U70" i="1"/>
  <c r="U26" i="1" s="1"/>
  <c r="U25" i="1" s="1"/>
  <c r="U12" i="1" s="1"/>
  <c r="AG137" i="1"/>
  <c r="V124" i="1"/>
  <c r="V122" i="1" s="1"/>
  <c r="V70" i="1" s="1"/>
  <c r="V26" i="1" s="1"/>
  <c r="V25" i="1" s="1"/>
  <c r="V12" i="1" s="1"/>
  <c r="W70" i="1" l="1"/>
  <c r="S70" i="1"/>
  <c r="S26" i="1" s="1"/>
  <c r="S25" i="1" s="1"/>
  <c r="S12" i="1" s="1"/>
  <c r="Q70" i="1"/>
  <c r="W29" i="1"/>
  <c r="W28" i="1" s="1"/>
  <c r="W27" i="1" s="1"/>
  <c r="X27" i="1"/>
  <c r="Y29" i="1"/>
  <c r="Y28" i="1" s="1"/>
  <c r="Y27" i="1" s="1"/>
  <c r="X26" i="1" l="1"/>
  <c r="X25" i="1" s="1"/>
  <c r="X12" i="1" s="1"/>
  <c r="AE27" i="1"/>
  <c r="AG26" i="1"/>
  <c r="Q26" i="1"/>
  <c r="Q25" i="1" s="1"/>
  <c r="Q12" i="1" s="1"/>
  <c r="Y26" i="1"/>
  <c r="W26" i="1"/>
  <c r="W25" i="1" s="1"/>
  <c r="W12" i="1" s="1"/>
  <c r="Y25" i="1" l="1"/>
  <c r="Y12" i="1" s="1"/>
  <c r="AE26" i="1"/>
</calcChain>
</file>

<file path=xl/comments1.xml><?xml version="1.0" encoding="utf-8"?>
<comments xmlns="http://schemas.openxmlformats.org/spreadsheetml/2006/main">
  <authors>
    <author>MIC2.2</author>
  </authors>
  <commentList>
    <comment ref="F65" authorId="0" shapeId="0">
      <text>
        <r>
          <rPr>
            <b/>
            <sz val="9"/>
            <color indexed="81"/>
            <rFont val="Tahoma"/>
            <family val="2"/>
          </rPr>
          <t>MIC2.2:</t>
        </r>
        <r>
          <rPr>
            <sz val="9"/>
            <color indexed="81"/>
            <rFont val="Tahoma"/>
            <family val="2"/>
          </rPr>
          <t xml:space="preserve">
xã Quài Nưa ký</t>
        </r>
      </text>
    </comment>
  </commentList>
</comments>
</file>

<file path=xl/sharedStrings.xml><?xml version="1.0" encoding="utf-8"?>
<sst xmlns="http://schemas.openxmlformats.org/spreadsheetml/2006/main" count="615" uniqueCount="417">
  <si>
    <t>Tỉnh Điện Biên</t>
  </si>
  <si>
    <t xml:space="preserve">TÌNH HÌNH THỰC HIỆN CÁC DỰ ÁN ĐẦU TƯ SỬ DỤNG VỐN CHƯƠNG TRÌNH MỤC TIÊU QUỐC GIA NĂM 2018 VÀ DỰ KIẾN KẾ HOẠCH NĂM 2019 </t>
  </si>
  <si>
    <t>Đơn vị: Triệu đồng</t>
  </si>
  <si>
    <t>TT</t>
  </si>
  <si>
    <t>Danh mục dự án</t>
  </si>
  <si>
    <t>Địa điểm XD</t>
  </si>
  <si>
    <t>Năng lực thiết kế</t>
  </si>
  <si>
    <t>Thời gian KC-HT</t>
  </si>
  <si>
    <t>QĐ đầu tư ban đầu hoặc QĐ đầu tư điều chỉnh đã được Thủ tướng Chính phủ giao KH các năm</t>
  </si>
  <si>
    <t>Kế hoạch đầu tư trung hạn vốn NSNN giai đoạn 2016-2020 đã được giao</t>
  </si>
  <si>
    <t>Năm 2018</t>
  </si>
  <si>
    <t>Lũy kế vốn đã bố trí đến hết kế hoạch năm 2018</t>
  </si>
  <si>
    <t>Ghi chú</t>
  </si>
  <si>
    <r>
      <t xml:space="preserve">Kế hoạch đầu tư trung hạn vốn NSNN giai đoạn 2016-2020 đã được giao </t>
    </r>
    <r>
      <rPr>
        <b/>
        <i/>
        <sz val="14"/>
        <rFont val="Times New Roman"/>
        <family val="1"/>
        <charset val="163"/>
      </rPr>
      <t>(đã trình điều chỉnh)</t>
    </r>
  </si>
  <si>
    <t>Kế hoạch đầu tư trung hạn vốn NSNN giai đoạn 2016-2020 đã giao các năm 2016-2018</t>
  </si>
  <si>
    <t>Kế hoạch năm 2018 được giao</t>
  </si>
  <si>
    <t>Giải ngân kế hoạch năm 2018 từ 01/01/2018 đến ngày 30/9/2018</t>
  </si>
  <si>
    <t>Số quyết định; ngày, tháng, năm ban hành</t>
  </si>
  <si>
    <t xml:space="preserve">TMĐT </t>
  </si>
  <si>
    <t>Tổng số (tất cả các nguồn vốn)</t>
  </si>
  <si>
    <t>Trong đó: NSTW</t>
  </si>
  <si>
    <t xml:space="preserve">Trong đó: NSTW </t>
  </si>
  <si>
    <t>Tổng số</t>
  </si>
  <si>
    <t>Trong đó:</t>
  </si>
  <si>
    <t>Thu hồi các khoản vốn ứng trước NSTW</t>
  </si>
  <si>
    <t>Thanh toán nợ đọng XDCB</t>
  </si>
  <si>
    <t>Thu hồi các khoản vốn ứng trước</t>
  </si>
  <si>
    <t>TỔNG SỐ</t>
  </si>
  <si>
    <t>A</t>
  </si>
  <si>
    <t>Chương trình MTQG xây dựng Nông thôn mới</t>
  </si>
  <si>
    <t>Huyện Mường Ảng</t>
  </si>
  <si>
    <t>Huyện Tuần Giáo</t>
  </si>
  <si>
    <t>Huyện Tủa Chùa</t>
  </si>
  <si>
    <t>Huyện Điện Biên</t>
  </si>
  <si>
    <t>Huyện Điện Biên Đông</t>
  </si>
  <si>
    <t>Huyện Mường Chà</t>
  </si>
  <si>
    <t>Huyện Mường Nhé</t>
  </si>
  <si>
    <t>Huyện Nậm Pồ</t>
  </si>
  <si>
    <t>Thị xã Mường Lay</t>
  </si>
  <si>
    <t>Thành phố Điện Biên Phủ</t>
  </si>
  <si>
    <t xml:space="preserve">B </t>
  </si>
  <si>
    <t>Chương trình MTQG giảm nghèo bền vững</t>
  </si>
  <si>
    <t>B.1</t>
  </si>
  <si>
    <t>DA1: Chương trình 30a</t>
  </si>
  <si>
    <t>I</t>
  </si>
  <si>
    <t xml:space="preserve">Vốn bố trí thu hồi KH vốn đã tạm ứng </t>
  </si>
  <si>
    <t>Bố trí thu hồi hết 100% vốn ứng</t>
  </si>
  <si>
    <t>I.1</t>
  </si>
  <si>
    <t>Chương trình 30a/CP</t>
  </si>
  <si>
    <t>*</t>
  </si>
  <si>
    <t>Hỗ trợ PT cây chè Shan Tuyết (Phòng No)</t>
  </si>
  <si>
    <t>Hỗ trợ làm chuồng, trại chăn nuôi (Trạm KN)</t>
  </si>
  <si>
    <t>Đường dân sinh Đông Phi-Háng Tơ Mang</t>
  </si>
  <si>
    <t>Đường DS Mường Đun-Bản Hột-Bản Kép</t>
  </si>
  <si>
    <t>Đường DS Huổi Trẳng-Phi Giàng 2</t>
  </si>
  <si>
    <t>Thủy lợi Tân Phong-Mường Báng</t>
  </si>
  <si>
    <t>Thủy nông Bản Lịch II-Xá Nhè</t>
  </si>
  <si>
    <t>Thủy nông Háng Tơ Mang-Mường Báng</t>
  </si>
  <si>
    <t>Kênh Pàng Nhang-Xá Nhè</t>
  </si>
  <si>
    <t>NSH Tào Cu Nhe - Tả Phìn</t>
  </si>
  <si>
    <t>Thủy lợi Phụ PhangThủy</t>
  </si>
  <si>
    <t>Thủy lợi Nậm Là 2</t>
  </si>
  <si>
    <t>Thủy lợi Sen Thượng</t>
  </si>
  <si>
    <t>NSH TT xã Sen Thượng</t>
  </si>
  <si>
    <t>NSH TT xã Leng Su Sìn</t>
  </si>
  <si>
    <t>NSH TT xã Pá Mỳ</t>
  </si>
  <si>
    <t>Hỗ trợ SX tạo việc làm tăng thu nhập</t>
  </si>
  <si>
    <t>Đường Xuân Lao - Pha Hún xã Xuân Lao</t>
  </si>
  <si>
    <t>Thủy lợi cha cuông 2 xã Ảng Tở</t>
  </si>
  <si>
    <t>Phai Co Póp xã Ảng Cang</t>
  </si>
  <si>
    <t>Thủy lợi Huổi Chỏn xã Ảng Tở</t>
  </si>
  <si>
    <t>Thủy lợi Nậm Pọng - Chan I, II xã Mường Đăng</t>
  </si>
  <si>
    <t>Thủy lợi Huổi Tun xã Ngối Cáy</t>
  </si>
  <si>
    <t>Thủy lợi khu Púng Cô xã Búng Lao</t>
  </si>
  <si>
    <t>Thủy lợi bản Ít Ọi xã Nặm Lịch</t>
  </si>
  <si>
    <t>Phai Co Bay (Bản Cang - bản Mới) xã Ảng Cang</t>
  </si>
  <si>
    <t>Cầu treo dân sinh bản Cáy xã Ngối Cáy</t>
  </si>
  <si>
    <t>Trường THCS Ảng Tở</t>
  </si>
  <si>
    <t>Trường phổ thông DTNT THPT huyện Mường Ảng</t>
  </si>
  <si>
    <t>I.2</t>
  </si>
  <si>
    <t xml:space="preserve"> Quyết định 293/TTg</t>
  </si>
  <si>
    <t>Đường bê tông bản Lọng Lươm xã Quài Nưa (Từ trung tâm xã - bản Lọng Lươm - bản Hin)</t>
  </si>
  <si>
    <t>Xã Quài Nưa</t>
  </si>
  <si>
    <t>Đường loại B mặt BTXM dài 0,84km</t>
  </si>
  <si>
    <t>2012-2014</t>
  </si>
  <si>
    <t>Số 88/QĐ-UBND ngày 22/10/2012</t>
  </si>
  <si>
    <t>Đường bê tông bản Co Sáng - Bản co Muông xã Quài Nưa, huyện Tuần Giáo (giai đoạn II)</t>
  </si>
  <si>
    <t>Đường loại B mặt BTXM dài 1,5km</t>
  </si>
  <si>
    <t>2013-2014</t>
  </si>
  <si>
    <t>Số 15/QĐ-UBND ngày 11/3/2013</t>
  </si>
  <si>
    <t>Cầu BTCT vào bản Sáng (trên đường từ bản Mu - bản Sáng - bản Ten Cá)</t>
  </si>
  <si>
    <t>Xã Quài Cang</t>
  </si>
  <si>
    <t>Đường loại B, mặt BTXM dài 0,45km</t>
  </si>
  <si>
    <t>10/QĐ-UBND ngày 08/3/2013</t>
  </si>
  <si>
    <t>Thủy lợi Thèn Pả- xã Sa Lông - M.Chà</t>
  </si>
  <si>
    <t>Xã Sa Lông</t>
  </si>
  <si>
    <t>38 ha</t>
  </si>
  <si>
    <t>2011-2014</t>
  </si>
  <si>
    <t>474- 9/6/2011</t>
  </si>
  <si>
    <t>Vốn chưa phân bổ</t>
  </si>
  <si>
    <t>II</t>
  </si>
  <si>
    <t>Vốn thực hiện Chương trình 30a</t>
  </si>
  <si>
    <t>ok</t>
  </si>
  <si>
    <t>(*)</t>
  </si>
  <si>
    <t>HUYỆN TỦA CHÙA</t>
  </si>
  <si>
    <t>a</t>
  </si>
  <si>
    <t>Hỗ trợ sản xuất, tạo việc làm tăng thu nhập</t>
  </si>
  <si>
    <t>b</t>
  </si>
  <si>
    <t>Đầu tư cơ sở hạ tầng</t>
  </si>
  <si>
    <t>(1)</t>
  </si>
  <si>
    <t>Các dự án hoàn thành, bàn giao, đưa vào sử dụng đến ngày 31/12/2018</t>
  </si>
  <si>
    <t>Dự án nhóm C</t>
  </si>
  <si>
    <t>Thủy nông Na Ỏm</t>
  </si>
  <si>
    <t>369/QĐ-UBND 29/3/2016</t>
  </si>
  <si>
    <t>TT dứt điểm</t>
  </si>
  <si>
    <t>Tuyến Đèo Gió - Bản phô km 15 vào Háng Mù Tỷ</t>
  </si>
  <si>
    <t>Trung Thu</t>
  </si>
  <si>
    <t>2,734km; GTNT C</t>
  </si>
  <si>
    <t>2016-2017</t>
  </si>
  <si>
    <t>356/QĐ-UBND 28/3/2016</t>
  </si>
  <si>
    <t>(2)</t>
  </si>
  <si>
    <t>Các dự án hoàn thành năm 2019</t>
  </si>
  <si>
    <t>Tuyến Xá Nhè - Pàng Nhang - Sông A</t>
  </si>
  <si>
    <t>Xá Nhè</t>
  </si>
  <si>
    <t>3,966km; GTNT B</t>
  </si>
  <si>
    <t>357/QĐ-UBND 28/3/2016</t>
  </si>
  <si>
    <t>Đường dân sinh ra khu sản xuất đấu nối đoạn đường dân sinh Đông Phi II - Háng Tơ Mang xã Mường Báng</t>
  </si>
  <si>
    <t>Mường Báng</t>
  </si>
  <si>
    <t>6,3km; GTNT C</t>
  </si>
  <si>
    <t>355/QĐ-UBND 28/3/2016</t>
  </si>
  <si>
    <t xml:space="preserve">TT dứt điểm+vốn ĐC bổ sung cuối năm 2018; </t>
  </si>
  <si>
    <t>Tuyến Páo Tỉnh Làng 2- Tà Tàu xã Tả Sìn Thàng</t>
  </si>
  <si>
    <t>Tả Sìn Thàng</t>
  </si>
  <si>
    <t>3,8km; GTNT C</t>
  </si>
  <si>
    <t>366/QĐ-UBND 28/3/2016</t>
  </si>
  <si>
    <t>(3)</t>
  </si>
  <si>
    <t>Các dự án chuyển tiếp hoàn thành năm 2019</t>
  </si>
  <si>
    <t>Nhà Văn hóa xã Tủa Thàng</t>
  </si>
  <si>
    <t>Tủa Thàng</t>
  </si>
  <si>
    <t>324m2</t>
  </si>
  <si>
    <t>17-19</t>
  </si>
  <si>
    <t>1069/QĐ-UBND 30/10/2017</t>
  </si>
  <si>
    <t>Nhà Văn hóa xã Tả Phìn</t>
  </si>
  <si>
    <t>Tả Phìn</t>
  </si>
  <si>
    <t>1072/QĐ-UBND 30/10/2017</t>
  </si>
  <si>
    <t>Nhà Văn hóa xã Lao Xả Phình</t>
  </si>
  <si>
    <t>Lao Xả Phình</t>
  </si>
  <si>
    <t>1071/QĐ-UBND 30/10/2017</t>
  </si>
  <si>
    <t>Nhà Văn hóa xã Sín Chải</t>
  </si>
  <si>
    <t>Sín Chải</t>
  </si>
  <si>
    <t>1070/QĐ-UBND 30/10/2017</t>
  </si>
  <si>
    <t>Tuyến C3 đi Trung Thu tại Km6 Thôn 2 rẽ đi Háng Pàng</t>
  </si>
  <si>
    <t>GTNT C; L= 2,1km</t>
  </si>
  <si>
    <t>1067/QĐ-UBND 30/10/2017</t>
  </si>
  <si>
    <t>Trạm Y tế xã Sính Phình</t>
  </si>
  <si>
    <t>Sính Phình</t>
  </si>
  <si>
    <t>216 m2</t>
  </si>
  <si>
    <t>1068/QĐ-UBND 30/10/2017</t>
  </si>
  <si>
    <t>(4)</t>
  </si>
  <si>
    <t>Dự án khởi công mới năm 2019</t>
  </si>
  <si>
    <t>Nhà văn hóa xã Mường Báng</t>
  </si>
  <si>
    <t>922/QĐ-UBND 25/10/2018</t>
  </si>
  <si>
    <t>Bố trí TT dứt điểm</t>
  </si>
  <si>
    <t>Tuyến đường Sính Phình - Trung Thu - Lao Xả Phình - Tả Sìn Thàng (Từ thôn 1 đi thôn Đề Hái, xã Sính Phình)</t>
  </si>
  <si>
    <t>GTNT A; 3 Km</t>
  </si>
  <si>
    <t>19-20</t>
  </si>
  <si>
    <t>1006/QĐ-UBND 30/10/2018</t>
  </si>
  <si>
    <t>Tuyến đường Sính Phình - Trung Thu - Lao Xả Phình - Tả Sìn Thàng (Từ thôn Đề Hái đi thôn Nhè Sua Háng xã Trung Thu)</t>
  </si>
  <si>
    <t>Sính Phình-Trung thu</t>
  </si>
  <si>
    <t>GTNT A; 2,5 Km</t>
  </si>
  <si>
    <t>1007/QĐ-UBND 30/10/2018</t>
  </si>
  <si>
    <t>(5)</t>
  </si>
  <si>
    <t>Dự án chuẩn bị đầu tư</t>
  </si>
  <si>
    <t xml:space="preserve">Tuyến đường Sính Phình - Trung Thu - Lao Xả Phình - Tả Sìn Thàng (Từ thôn Lầu Câu Phình đến ngã ba đường Tả Phìn - Tả Sìn Thàng) </t>
  </si>
  <si>
    <t>Lao Xả Phình-Tả Sìn Thàng</t>
  </si>
  <si>
    <t>GTNT A; 2,6 Km</t>
  </si>
  <si>
    <t>(6)</t>
  </si>
  <si>
    <t>HUYỆN ĐIỆN BIÊN ĐÔNG</t>
  </si>
  <si>
    <t>Bố trí hết vốn trung hạn</t>
  </si>
  <si>
    <t>Đầu tư Cơ sở hạ tầng</t>
  </si>
  <si>
    <t>Các dự án dự kiến hoàn thành năm 2019</t>
  </si>
  <si>
    <t>Trạm Y tế Keo Lôm</t>
  </si>
  <si>
    <t>Xã Keo Lôm</t>
  </si>
  <si>
    <t>227,5m2</t>
  </si>
  <si>
    <t>2017-2019</t>
  </si>
  <si>
    <t>1077/QĐ-UBND 30/10/2017</t>
  </si>
  <si>
    <t>Trạm Y tế Tìa Dình</t>
  </si>
  <si>
    <t>Xã Tìa Dình</t>
  </si>
  <si>
    <t>1076/QĐ-UBND 30/10/2017</t>
  </si>
  <si>
    <t>Trạm y tế xã Luân Giói</t>
  </si>
  <si>
    <t>Xã Luân Giói</t>
  </si>
  <si>
    <t>1078/QĐ-UBND 30/10/2017</t>
  </si>
  <si>
    <t>Các dự án chuyển tiếp hoàn thành sau năm 2019</t>
  </si>
  <si>
    <t>Đường Keo Lôm - Săm Măn (GĐ II)</t>
  </si>
  <si>
    <t>Keo Lôm-Phình Giàng</t>
  </si>
  <si>
    <t>GTNT B; 12,31 km</t>
  </si>
  <si>
    <t>1645/QĐ-UBND 30/12/2016</t>
  </si>
  <si>
    <t>Các dự án khởi công mới năm 2019</t>
  </si>
  <si>
    <t xml:space="preserve">Trường tiểu học Mường Luân </t>
  </si>
  <si>
    <t xml:space="preserve">xã Mường Luân </t>
  </si>
  <si>
    <t>10 ph; HMPT</t>
  </si>
  <si>
    <t>2019-2020</t>
  </si>
  <si>
    <t>987/QĐ-UBND 30/10/2018</t>
  </si>
  <si>
    <t xml:space="preserve">Trường THCS bán trú Phì Nhừ </t>
  </si>
  <si>
    <t xml:space="preserve">xã Phì Nhừ </t>
  </si>
  <si>
    <t>Hiệu bộ+thư viện+02ph</t>
  </si>
  <si>
    <t>1005/QĐ-UBND 30/10/2018</t>
  </si>
  <si>
    <t>Nhà Văn hóa xã Phì Nhừ</t>
  </si>
  <si>
    <t>342m2</t>
  </si>
  <si>
    <t>98/QĐ-UBND 30/10/2018</t>
  </si>
  <si>
    <t>Nhà Văn hóa xã Luân Giói</t>
  </si>
  <si>
    <t xml:space="preserve"> xã Luân Giói</t>
  </si>
  <si>
    <t>113/QĐ-UBND 30/10/2018</t>
  </si>
  <si>
    <t>Nhà Văn hóa xã Háng Lìa</t>
  </si>
  <si>
    <t>xã Háng Lìa</t>
  </si>
  <si>
    <t>43a/QĐ-UBND 30/10/2018</t>
  </si>
  <si>
    <t>Nhà Văn hóa xã Chiềng Sơ</t>
  </si>
  <si>
    <t>xã Chiềng Sơ</t>
  </si>
  <si>
    <t>44/QĐ-UBND 30/10/2018</t>
  </si>
  <si>
    <t>Vốn KH 2018 chuyển thu hồi vốn ứng</t>
  </si>
  <si>
    <t>HUYỆN MƯỜNG NHÉ</t>
  </si>
  <si>
    <t>Nước sinh hoạt bản Cây Sổ xã Nậm Vì</t>
  </si>
  <si>
    <t>xã Nậm Vì</t>
  </si>
  <si>
    <t>150 người</t>
  </si>
  <si>
    <t>1112/QĐ-UBND 30/10/2017</t>
  </si>
  <si>
    <t>Nước sinh hoạt bản Tả Ko Ky, xã Sín Thầu</t>
  </si>
  <si>
    <t>xã Sín Thầu</t>
  </si>
  <si>
    <t xml:space="preserve">120 người </t>
  </si>
  <si>
    <t>1111/QĐ-UBND 30/10/2017</t>
  </si>
  <si>
    <t>Nâng cấp NSH bản Huổi Lếch, xã Huổi Lếch</t>
  </si>
  <si>
    <t>xã Huổi Lếch</t>
  </si>
  <si>
    <t>350 người</t>
  </si>
  <si>
    <t>1108/QĐ-UBND 30/10/2017</t>
  </si>
  <si>
    <t>Thủy lợi Nà Mường, xã Mường Toong</t>
  </si>
  <si>
    <t>xã Mường Toong</t>
  </si>
  <si>
    <t>17 ha</t>
  </si>
  <si>
    <t>1110/QĐ-UBND 30/10/2017</t>
  </si>
  <si>
    <t>NSH bản Huổi Pinh, xã Mường Toong</t>
  </si>
  <si>
    <t>250 người</t>
  </si>
  <si>
    <t>1113/QĐ-UBND 30/10/2017</t>
  </si>
  <si>
    <t>Nâng cấp thủy lợi Huổi Lếch, xã Huổi Lếch</t>
  </si>
  <si>
    <t>7 ha</t>
  </si>
  <si>
    <t>1109/QĐ-UBND 30/10/2017</t>
  </si>
  <si>
    <t>Đường Huổi Hốc - Chuyên Gia, xã Nậm Kè</t>
  </si>
  <si>
    <t>xã Nậm Kè</t>
  </si>
  <si>
    <t>GTNT C; 4,51 km</t>
  </si>
  <si>
    <t>1019/QĐ-UBND 
30/10/2017</t>
  </si>
  <si>
    <t>Đường Ngã Ba - Noong Lũm, xã Mường Toong</t>
  </si>
  <si>
    <t>GTNTB;
0,62km</t>
  </si>
  <si>
    <t>1105/QĐ-UBND 30/10/2017</t>
  </si>
  <si>
    <t>Dự án nhóm B</t>
  </si>
  <si>
    <t>Đường Nậm Vì - Nậm Sin</t>
  </si>
  <si>
    <t>xã Nậm Vì-Chung Chải</t>
  </si>
  <si>
    <t>GTNT B; 11,038km</t>
  </si>
  <si>
    <t>10-11;
2017-2019</t>
  </si>
  <si>
    <t>865/QĐ-UBND
15/7/2010; 980/QĐ-UBND 26/10/2017</t>
  </si>
  <si>
    <t>HUYỆN MƯỜNG ẢNG</t>
  </si>
  <si>
    <t>Hỗ trợ sản xuất tạo việc làm tăng thu nhập</t>
  </si>
  <si>
    <t>Huyện MA ko đề xuất</t>
  </si>
  <si>
    <t>Đường dân sinh bản Pú Tỉu, xã Ẳng Tở</t>
  </si>
  <si>
    <t>xã Ẳng Tở</t>
  </si>
  <si>
    <t xml:space="preserve">GTNT C; 4,61km </t>
  </si>
  <si>
    <t>16-18</t>
  </si>
  <si>
    <t>389/QĐ-UBND 30/3/2016</t>
  </si>
  <si>
    <t>Nâng cấp đường bản Nhộp - Chùa Sấu, xã Mường Lạn</t>
  </si>
  <si>
    <t>xã Mường Lạn</t>
  </si>
  <si>
    <t xml:space="preserve">GTNT C; 6,057km </t>
  </si>
  <si>
    <t>388/QĐ-UBND 30/3/2016</t>
  </si>
  <si>
    <t>Đường dân sinh bản Thẩm Chẩu, xã Xuân Lao</t>
  </si>
  <si>
    <t>Xã Xuân Lao</t>
  </si>
  <si>
    <t xml:space="preserve">GTNT B; 3,951km </t>
  </si>
  <si>
    <t>1073/QĐ-UBND 30/10/2017</t>
  </si>
  <si>
    <t>Đường dân sinh liên bản Xôm-bản Pọng-Nậm Pọng, Mường Đăng</t>
  </si>
  <si>
    <t>Xã Mường Đăng</t>
  </si>
  <si>
    <t xml:space="preserve">GTNT B; 4,885km </t>
  </si>
  <si>
    <t>1074/QĐ-UBND 30/10/2017</t>
  </si>
  <si>
    <t>Nâng cấp đường dân sinh bản Thái, xã Mường Đăng (Đoạn đỉnh đèo Tằng Quái - Bản Thái)</t>
  </si>
  <si>
    <t xml:space="preserve">GTNT B; 4,367km </t>
  </si>
  <si>
    <t>1075/QĐ-UBND 30/10/2017</t>
  </si>
  <si>
    <t>Nhà văn hóa xã Nặm Lịch</t>
  </si>
  <si>
    <t>xã Nặm Lịch</t>
  </si>
  <si>
    <t>606,5m2; 3PLV; PTr</t>
  </si>
  <si>
    <t>941/QĐ-UBND 29/10/2018</t>
  </si>
  <si>
    <t>Dân góp 10tr; NS huyện 30 trđ</t>
  </si>
  <si>
    <t>Nhà văn hóa xã Mường Lạn</t>
  </si>
  <si>
    <t>942/QĐ-UBND 29/10/2018</t>
  </si>
  <si>
    <t>Nhà văn hóa xã Búng Lao</t>
  </si>
  <si>
    <t>xã Búng Lao</t>
  </si>
  <si>
    <t>521,7m2; 3ph làm việc</t>
  </si>
  <si>
    <t>155/QĐ-UBND 30/10/2018</t>
  </si>
  <si>
    <t>Đường dân sinh bản Hua Ná - Pú Khớ, xã Ẳng Cang</t>
  </si>
  <si>
    <t>xã Ẳng Cang</t>
  </si>
  <si>
    <t>GTNT C 5,856km</t>
  </si>
  <si>
    <t>979/QĐ-UBND 30/10/2018</t>
  </si>
  <si>
    <t>Nâng cấp đường bản Nhộp - Chùa Sấu, xã Mường Lạn (GĐII: KCH mặt đường)</t>
  </si>
  <si>
    <t>KCH mặt đường 5,657km</t>
  </si>
  <si>
    <t>940/QĐ-UBND 26/10/2018</t>
  </si>
  <si>
    <t>HUYỆN NẬM PỒ</t>
  </si>
  <si>
    <t>Đường Huổi Hâu - Huổi Lụ 2 xã Nà Khoa (nay là Đường Huổi Hâu xã Nà Khoa - Huổi Lụ 2 xã Nậm Nhừ)</t>
  </si>
  <si>
    <t>Xã Nà Khoa - Xã Nậm Nhừ</t>
  </si>
  <si>
    <t>GTNT B; 8,4km</t>
  </si>
  <si>
    <t>2016-2018</t>
  </si>
  <si>
    <t>981/QĐ-UBND 26/10/2017; 1192/QĐ-UBND 27/11/2017</t>
  </si>
  <si>
    <t>XD mới thủy lợi Nà Liềng xã Nà Hỳ</t>
  </si>
  <si>
    <t>xã Nà Hỳ</t>
  </si>
  <si>
    <t>25 ha</t>
  </si>
  <si>
    <t>1091/QĐ-UBND 
30/10/2017</t>
  </si>
  <si>
    <t>Đường đi bản Nậm Ngà 2 (Nhóm 2) xã Nậm Chua, huyện Nậm Pồ</t>
  </si>
  <si>
    <t>xã Nậm Chua</t>
  </si>
  <si>
    <t>GTNT C; 8,24 km</t>
  </si>
  <si>
    <t>1090/QĐ-UBND 
30/10/2017</t>
  </si>
  <si>
    <t>Đường đi bản Huổi Hoi, xã Nà Hỳ</t>
  </si>
  <si>
    <t>xã Nà Hỳ</t>
  </si>
  <si>
    <t>GTNT C;  6,22 km</t>
  </si>
  <si>
    <t>1003/QĐ-UBND 30/10/2018</t>
  </si>
  <si>
    <t>Đường BT vào bản Nà Khuyết xã Chà Cang</t>
  </si>
  <si>
    <t xml:space="preserve"> xã Chà Cang</t>
  </si>
  <si>
    <t>GTNT C; L= 3km</t>
  </si>
  <si>
    <t>1001/QĐ-UBND 30/10/2018</t>
  </si>
  <si>
    <t>Nâng cấp đường vào bản Vàng Xôn 1, 2 xã Nậm Khăn</t>
  </si>
  <si>
    <t>xã Nậm Khăn</t>
  </si>
  <si>
    <t>GTNT C;  4,637 Km</t>
  </si>
  <si>
    <t>1004/QĐ-UBND 30/10/2018</t>
  </si>
  <si>
    <t>Trung tâm dạy nghề và giới thiệu việc làm huyện</t>
  </si>
  <si>
    <t>DA vướng QHMB; đã bố trí vốn CBĐT mấy năm trước nhưng ko GN</t>
  </si>
  <si>
    <t>III</t>
  </si>
  <si>
    <t>Vốn thực hiện Quyết định 275/TTg</t>
  </si>
  <si>
    <t>CN</t>
  </si>
  <si>
    <t>HUYỆN MƯỜNG CHÀ</t>
  </si>
  <si>
    <t>Các dự án tiếp chi</t>
  </si>
  <si>
    <t>Thủy lợi Lùng Thàng xã Huổi Mí</t>
  </si>
  <si>
    <t>Xã
Huổi Mí</t>
  </si>
  <si>
    <t>36ha ruộng 1 vụ</t>
  </si>
  <si>
    <t>2017
-2018</t>
  </si>
  <si>
    <t xml:space="preserve"> 436-30/3/2016</t>
  </si>
  <si>
    <t>Thủy nông Ích Co Mạ xã Mường Tùng</t>
  </si>
  <si>
    <t>Xã Mường Tùng</t>
  </si>
  <si>
    <t>26ha ruộng 2 vụ</t>
  </si>
  <si>
    <t>Các dự án khởi công mới</t>
  </si>
  <si>
    <t>Đường Sa Lông 2 - Sa Lông 3 xã Sa Lông</t>
  </si>
  <si>
    <t>Xã
Sa Lông</t>
  </si>
  <si>
    <t>GTNT C,
L = 4,9km</t>
  </si>
  <si>
    <t>2019
-2020</t>
  </si>
  <si>
    <t>Đường đi bản Huổi Điết - bản Nậm Piền - bản Đán Đanh, xã Mường Tùng</t>
  </si>
  <si>
    <t>GTNT C,
L = 3,455km</t>
  </si>
  <si>
    <t>Trường mầm non Sa Lông, xã Sa Lông</t>
  </si>
  <si>
    <t>Nhà cấp III - 2 tầng, 5 phòng học, 4 phòng BGH, 1 phòng Hội trường và các công trình phụ trợ khác</t>
  </si>
  <si>
    <t>Nước sinh hoạt trung tâm xã Nậm Nèn</t>
  </si>
  <si>
    <t>Xã Nậm Nèn</t>
  </si>
  <si>
    <t>207 hộ
với 913 khẩu</t>
  </si>
  <si>
    <t>Nước sinh hoạt bản Phong Châu, xã Pa Ham</t>
  </si>
  <si>
    <t>Xã
Pa Ham</t>
  </si>
  <si>
    <t>47 hộ
với 141 khẩu</t>
  </si>
  <si>
    <t>HUYỆN TUẦN GIÁO</t>
  </si>
  <si>
    <t>Các dự án chuyển tiếp, hoàn thành giai đoạn 2019 - 2020</t>
  </si>
  <si>
    <t>Sửa chữa đường Mường Khong - Hua Sát xã Mường Khong</t>
  </si>
  <si>
    <t>xã Mường Khong</t>
  </si>
  <si>
    <t>GTMN B, L=6,9Km; GTNT C, L=4,47km</t>
  </si>
  <si>
    <t>2018-2020</t>
  </si>
  <si>
    <t>NSH bản Ten Cá, xã Quài Cang</t>
  </si>
  <si>
    <t>xã Quài Cang</t>
  </si>
  <si>
    <t>Bề rộng đập tràn B=5m; Chiều dài tuyến ống 7,8Km</t>
  </si>
  <si>
    <t>Sửa chữa đường bản Bó - bản Nôm - bản Chăn, xã Chiềng Đông</t>
  </si>
  <si>
    <t>xã Chiềng Đông</t>
  </si>
  <si>
    <t>GTNT cấp B, mặt đường BTXM, L=3,1Km</t>
  </si>
  <si>
    <t>Thuỷ lợi bản Hốc, xã Mường Mùn</t>
  </si>
  <si>
    <t>xã Mường Mùn</t>
  </si>
  <si>
    <t>Bề rộng đập tràn B=7m; Chiều dài tuyến kênh 1 Km</t>
  </si>
  <si>
    <t>Thuỷ lợi Nà Đén (Nà Sái), xã Nà Sáy</t>
  </si>
  <si>
    <t>xã Nà Sáy</t>
  </si>
  <si>
    <t>Bề rộng đập tràn B=23m; Chiều dài tuyến kênh 1 Km</t>
  </si>
  <si>
    <t>Trạm y tế xã Nà Tòng, xã Nà Tòng</t>
  </si>
  <si>
    <t>xã Nà Tòng</t>
  </si>
  <si>
    <t>Nhà cấp III, 2 tầng, Sxd= 216m2, S sàn = 384,9m2</t>
  </si>
  <si>
    <t>NSH trung tâm xã Chiềng Đông</t>
  </si>
  <si>
    <t>Bề rộng đập tràn B=3m; Chiều dài tuyến ống 6,1Km</t>
  </si>
  <si>
    <t>Thuỷ lợi bản Thín B, xã Mường Thín</t>
  </si>
  <si>
    <t>xã Mường Thín</t>
  </si>
  <si>
    <t>Bề rộng đập tràn B=12,5m; Chiều dài tuyến kênh 0,59 Km</t>
  </si>
  <si>
    <t>Thuỷ lợi Nậm Chăn, xã Chiềng Đông</t>
  </si>
  <si>
    <t>Bề rộng đập tràn B=8m; Chiều dài tuyến kênh 1,5 Km</t>
  </si>
  <si>
    <t>Trường THCS Khong Hin, xã Mường Khong</t>
  </si>
  <si>
    <t>8 phòng, nhà cấp III, 2 tầng, Diện tích sàn S=696m2</t>
  </si>
  <si>
    <t>Danh mục dự án khởi công mới giai đoạn 2018 - 2020</t>
  </si>
  <si>
    <t>Nâng cấp đường QL6- bản Lồng (giai đoạn 2)</t>
  </si>
  <si>
    <t>xã Tỏa Tình</t>
  </si>
  <si>
    <t>GTNT cấp B, cấp C, mặt đường BTXM, L=6Km</t>
  </si>
  <si>
    <t>B.2</t>
  </si>
  <si>
    <t>a)</t>
  </si>
  <si>
    <t>Huyện Tủa Chùa</t>
  </si>
  <si>
    <t>b)</t>
  </si>
  <si>
    <t>Huyện Tuần Giáo</t>
  </si>
  <si>
    <t>c)</t>
  </si>
  <si>
    <t>Huyện Mường Ảng</t>
  </si>
  <si>
    <t>d)</t>
  </si>
  <si>
    <t>Huyện Mường Chà</t>
  </si>
  <si>
    <t>e)</t>
  </si>
  <si>
    <t>Huyện Nậm Pồ</t>
  </si>
  <si>
    <t>f)</t>
  </si>
  <si>
    <t>Huyện Mường Nhé</t>
  </si>
  <si>
    <t>h)</t>
  </si>
  <si>
    <t>Huyện Điện Biên</t>
  </si>
  <si>
    <t>g)</t>
  </si>
  <si>
    <t>Huyện Điện Biên Đông</t>
  </si>
  <si>
    <t>l)</t>
  </si>
  <si>
    <t>Thị xã Mường Lay</t>
  </si>
  <si>
    <t xml:space="preserve">Đoạn đầu đường DS Đèo Gió-Vàng Chua đến km2 đường Trung Thu-Lao Xả Phình </t>
  </si>
  <si>
    <t>chú ý giảm KH 2019 do đã được Bsg vốn kéo dài 2018</t>
  </si>
  <si>
    <t>Chú ý vốn thu hồi ứng phải để số lẻ thập phân</t>
  </si>
  <si>
    <t>Cộng vốn cho vay 6.502 triệu đồng năm 2018</t>
  </si>
  <si>
    <t>Trả 2.500 triệu đồng vay Điện Biên Đông năm 2018</t>
  </si>
  <si>
    <t>Trả 4.002 triệu đồng vay Điện Biên Đông năm 2018</t>
  </si>
  <si>
    <t>Bố trí đủ vốn</t>
  </si>
  <si>
    <t>Chương trình Giảm nghèo bền vững (Chương trình 135)</t>
  </si>
  <si>
    <t>Biểu số 2 - CTMTQG</t>
  </si>
  <si>
    <t>Kế hoạch năm 2019</t>
  </si>
  <si>
    <t>(Kèm theo Nghị quyết số  107 /NQ-HĐND ngày  07 tháng 12 năm 2018 của HĐND tỉnh Điện Biên)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</si>
</sst>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_-* #,##0\ _₫_-;\-* #,##0\ _₫_-;_-* &quot;-&quot;??\ _₫_-;_-@_-"/>
    <numFmt numFmtId="168" formatCode="_-* #,##0_-;\-* #,##0_-;_-* &quot;-&quot;??_-;_-@_-"/>
    <numFmt numFmtId="169" formatCode="_(* #,##0_);_(* \(#,##0\);_(* &quot;-&quot;??_);_(@_)"/>
    <numFmt numFmtId="170" formatCode="#,##0.000"/>
    <numFmt numFmtId="171" formatCode="#,##0.0000"/>
    <numFmt numFmtId="172" formatCode="_-* #,##0.0_-;\-* #,##0.0_-;_-* &quot;-&quot;??_-;_-@_-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  <charset val="163"/>
    </font>
    <font>
      <sz val="11"/>
      <name val="Arial"/>
      <family val="2"/>
      <scheme val="minor"/>
    </font>
    <font>
      <sz val="10"/>
      <name val="Times New Roman"/>
      <family val="1"/>
    </font>
    <font>
      <sz val="14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  <charset val="163"/>
    </font>
    <font>
      <sz val="12"/>
      <color indexed="8"/>
      <name val="Times New Roman"/>
      <family val="2"/>
      <charset val="163"/>
    </font>
    <font>
      <sz val="10"/>
      <color indexed="8"/>
      <name val="MS Sans Serif"/>
      <family val="2"/>
    </font>
    <font>
      <b/>
      <sz val="14"/>
      <name val="Times New Roman"/>
      <family val="1"/>
      <charset val="163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2" fillId="0" borderId="0"/>
    <xf numFmtId="0" fontId="13" fillId="0" borderId="0"/>
    <xf numFmtId="43" fontId="14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0" fontId="11" fillId="0" borderId="0"/>
    <xf numFmtId="0" fontId="17" fillId="0" borderId="0"/>
    <xf numFmtId="0" fontId="2" fillId="0" borderId="0"/>
    <xf numFmtId="164" fontId="12" fillId="0" borderId="0" applyFont="0" applyFill="0" applyBorder="0" applyAlignment="0" applyProtection="0"/>
    <xf numFmtId="0" fontId="18" fillId="0" borderId="0"/>
    <xf numFmtId="165" fontId="1" fillId="0" borderId="0" applyFont="0" applyFill="0" applyBorder="0" applyAlignment="0" applyProtection="0"/>
  </cellStyleXfs>
  <cellXfs count="204">
    <xf numFmtId="0" fontId="0" fillId="0" borderId="0" xfId="0"/>
    <xf numFmtId="1" fontId="4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" fontId="6" fillId="0" borderId="0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horizontal="center" vertical="center" wrapText="1"/>
    </xf>
    <xf numFmtId="3" fontId="9" fillId="0" borderId="2" xfId="2" quotePrefix="1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vertical="center" wrapText="1"/>
    </xf>
    <xf numFmtId="3" fontId="6" fillId="0" borderId="2" xfId="2" quotePrefix="1" applyNumberFormat="1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3" fontId="6" fillId="0" borderId="2" xfId="2" quotePrefix="1" applyNumberFormat="1" applyFont="1" applyFill="1" applyBorder="1" applyAlignment="1">
      <alignment horizontal="right" vertical="center" wrapText="1"/>
    </xf>
    <xf numFmtId="3" fontId="5" fillId="0" borderId="2" xfId="2" quotePrefix="1" applyNumberFormat="1" applyFont="1" applyFill="1" applyBorder="1" applyAlignment="1">
      <alignment horizontal="right" vertical="center" wrapText="1"/>
    </xf>
    <xf numFmtId="3" fontId="6" fillId="0" borderId="0" xfId="2" applyNumberFormat="1" applyFont="1" applyFill="1" applyBorder="1" applyAlignment="1">
      <alignment vertical="center" wrapText="1"/>
    </xf>
    <xf numFmtId="3" fontId="5" fillId="0" borderId="2" xfId="2" quotePrefix="1" applyNumberFormat="1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right" vertical="center"/>
    </xf>
    <xf numFmtId="1" fontId="5" fillId="0" borderId="0" xfId="2" applyNumberFormat="1" applyFont="1" applyFill="1" applyAlignment="1">
      <alignment vertical="center"/>
    </xf>
    <xf numFmtId="1" fontId="6" fillId="0" borderId="2" xfId="2" applyNumberFormat="1" applyFont="1" applyFill="1" applyBorder="1" applyAlignment="1">
      <alignment horizontal="left" vertical="center" wrapText="1"/>
    </xf>
    <xf numFmtId="3" fontId="6" fillId="0" borderId="2" xfId="2" quotePrefix="1" applyNumberFormat="1" applyFont="1" applyFill="1" applyBorder="1" applyAlignment="1">
      <alignment vertical="center" wrapText="1"/>
    </xf>
    <xf numFmtId="3" fontId="10" fillId="0" borderId="2" xfId="2" quotePrefix="1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left" vertical="center" wrapText="1"/>
    </xf>
    <xf numFmtId="3" fontId="10" fillId="0" borderId="2" xfId="2" quotePrefix="1" applyNumberFormat="1" applyFont="1" applyFill="1" applyBorder="1" applyAlignment="1">
      <alignment horizontal="right" vertical="center" wrapText="1"/>
    </xf>
    <xf numFmtId="3" fontId="10" fillId="0" borderId="0" xfId="2" quotePrefix="1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3" fontId="5" fillId="0" borderId="0" xfId="2" applyNumberFormat="1" applyFont="1" applyFill="1" applyBorder="1" applyAlignment="1">
      <alignment vertical="center" wrapText="1"/>
    </xf>
    <xf numFmtId="3" fontId="5" fillId="0" borderId="0" xfId="2" quotePrefix="1" applyNumberFormat="1" applyFont="1" applyFill="1" applyBorder="1" applyAlignment="1">
      <alignment horizontal="center" vertical="center" wrapText="1"/>
    </xf>
    <xf numFmtId="3" fontId="11" fillId="0" borderId="2" xfId="2" quotePrefix="1" applyNumberFormat="1" applyFont="1" applyFill="1" applyBorder="1" applyAlignment="1">
      <alignment horizontal="center" vertical="center" wrapText="1"/>
    </xf>
    <xf numFmtId="3" fontId="7" fillId="0" borderId="2" xfId="2" quotePrefix="1" applyNumberFormat="1" applyFont="1" applyFill="1" applyBorder="1" applyAlignment="1">
      <alignment horizontal="center" vertical="center" wrapText="1"/>
    </xf>
    <xf numFmtId="3" fontId="7" fillId="0" borderId="2" xfId="2" quotePrefix="1" applyNumberFormat="1" applyFont="1" applyFill="1" applyBorder="1" applyAlignment="1">
      <alignment horizontal="left" vertical="center" wrapText="1"/>
    </xf>
    <xf numFmtId="3" fontId="7" fillId="0" borderId="2" xfId="2" quotePrefix="1" applyNumberFormat="1" applyFont="1" applyFill="1" applyBorder="1" applyAlignment="1">
      <alignment horizontal="right" vertical="center" wrapText="1"/>
    </xf>
    <xf numFmtId="166" fontId="7" fillId="0" borderId="2" xfId="2" quotePrefix="1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>
      <alignment horizontal="right" vertical="center"/>
    </xf>
    <xf numFmtId="166" fontId="10" fillId="0" borderId="2" xfId="2" quotePrefix="1" applyNumberFormat="1" applyFont="1" applyFill="1" applyBorder="1" applyAlignment="1">
      <alignment horizontal="right" vertical="center" wrapText="1"/>
    </xf>
    <xf numFmtId="3" fontId="7" fillId="0" borderId="0" xfId="2" quotePrefix="1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6" fontId="4" fillId="0" borderId="2" xfId="2" applyNumberFormat="1" applyFont="1" applyFill="1" applyBorder="1" applyAlignment="1">
      <alignment horizontal="right" vertical="center"/>
    </xf>
    <xf numFmtId="3" fontId="4" fillId="0" borderId="2" xfId="2" applyNumberFormat="1" applyFont="1" applyFill="1" applyBorder="1" applyAlignment="1">
      <alignment horizontal="right" vertical="center"/>
    </xf>
    <xf numFmtId="3" fontId="6" fillId="0" borderId="0" xfId="2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3" applyNumberFormat="1" applyFont="1" applyFill="1" applyBorder="1" applyAlignment="1">
      <alignment horizontal="justify" vertical="center" wrapText="1"/>
    </xf>
    <xf numFmtId="3" fontId="10" fillId="0" borderId="2" xfId="2" quotePrefix="1" applyNumberFormat="1" applyFont="1" applyFill="1" applyBorder="1" applyAlignment="1">
      <alignment horizontal="left" vertical="center" wrapText="1"/>
    </xf>
    <xf numFmtId="166" fontId="5" fillId="0" borderId="2" xfId="2" quotePrefix="1" applyNumberFormat="1" applyFont="1" applyFill="1" applyBorder="1" applyAlignment="1">
      <alignment horizontal="right" vertical="center" wrapText="1"/>
    </xf>
    <xf numFmtId="3" fontId="16" fillId="0" borderId="2" xfId="2" quotePrefix="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3" fontId="6" fillId="0" borderId="2" xfId="12" applyNumberFormat="1" applyFont="1" applyFill="1" applyBorder="1" applyAlignment="1">
      <alignment horizontal="center" vertical="center" wrapText="1"/>
    </xf>
    <xf numFmtId="0" fontId="6" fillId="0" borderId="2" xfId="11" quotePrefix="1" applyFont="1" applyFill="1" applyBorder="1" applyAlignment="1">
      <alignment horizontal="center" vertical="center" wrapText="1"/>
    </xf>
    <xf numFmtId="3" fontId="16" fillId="0" borderId="2" xfId="2" quotePrefix="1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0" fontId="6" fillId="0" borderId="2" xfId="13" applyFont="1" applyFill="1" applyBorder="1" applyAlignment="1">
      <alignment horizontal="center" vertical="center" wrapText="1"/>
    </xf>
    <xf numFmtId="3" fontId="6" fillId="0" borderId="2" xfId="13" applyNumberFormat="1" applyFont="1" applyFill="1" applyBorder="1" applyAlignment="1">
      <alignment horizontal="center" vertical="center" wrapText="1"/>
    </xf>
    <xf numFmtId="166" fontId="10" fillId="0" borderId="0" xfId="2" applyNumberFormat="1" applyFont="1" applyFill="1" applyBorder="1" applyAlignment="1">
      <alignment vertical="center" wrapText="1"/>
    </xf>
    <xf numFmtId="0" fontId="6" fillId="0" borderId="2" xfId="12" applyFont="1" applyFill="1" applyBorder="1" applyAlignment="1">
      <alignment horizontal="center" vertical="center" wrapText="1"/>
    </xf>
    <xf numFmtId="166" fontId="16" fillId="0" borderId="16" xfId="14" applyNumberFormat="1" applyFont="1" applyFill="1" applyBorder="1" applyAlignment="1">
      <alignment horizontal="right" vertical="center" wrapText="1"/>
    </xf>
    <xf numFmtId="1" fontId="6" fillId="0" borderId="2" xfId="2" quotePrefix="1" applyNumberFormat="1" applyFont="1" applyFill="1" applyBorder="1" applyAlignment="1">
      <alignment horizontal="center" vertical="center" wrapText="1"/>
    </xf>
    <xf numFmtId="164" fontId="6" fillId="0" borderId="2" xfId="12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right" vertical="center"/>
    </xf>
    <xf numFmtId="164" fontId="10" fillId="0" borderId="2" xfId="2" quotePrefix="1" applyNumberFormat="1" applyFont="1" applyFill="1" applyBorder="1" applyAlignment="1">
      <alignment horizontal="right" vertical="center" wrapText="1"/>
    </xf>
    <xf numFmtId="3" fontId="6" fillId="0" borderId="2" xfId="15" applyNumberFormat="1" applyFont="1" applyFill="1" applyBorder="1" applyAlignment="1">
      <alignment horizontal="right" vertical="center" wrapText="1"/>
    </xf>
    <xf numFmtId="3" fontId="16" fillId="0" borderId="2" xfId="2" applyNumberFormat="1" applyFont="1" applyFill="1" applyBorder="1" applyAlignment="1">
      <alignment horizontal="left" vertical="center" wrapText="1"/>
    </xf>
    <xf numFmtId="3" fontId="16" fillId="0" borderId="0" xfId="2" quotePrefix="1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vertical="center" wrapText="1"/>
    </xf>
    <xf numFmtId="164" fontId="6" fillId="0" borderId="2" xfId="2" quotePrefix="1" applyNumberFormat="1" applyFont="1" applyFill="1" applyBorder="1" applyAlignment="1">
      <alignment horizontal="right" vertical="center" wrapText="1"/>
    </xf>
    <xf numFmtId="3" fontId="5" fillId="0" borderId="0" xfId="2" applyNumberFormat="1" applyFont="1" applyFill="1" applyBorder="1" applyAlignment="1">
      <alignment horizontal="left" vertical="center" wrapText="1"/>
    </xf>
    <xf numFmtId="3" fontId="19" fillId="0" borderId="0" xfId="2" quotePrefix="1" applyNumberFormat="1" applyFont="1" applyFill="1" applyBorder="1" applyAlignment="1">
      <alignment horizontal="center" vertical="center" wrapText="1"/>
    </xf>
    <xf numFmtId="3" fontId="5" fillId="0" borderId="0" xfId="2" quotePrefix="1" applyNumberFormat="1" applyFont="1" applyFill="1" applyBorder="1" applyAlignment="1">
      <alignment horizontal="right" vertical="center" wrapText="1"/>
    </xf>
    <xf numFmtId="166" fontId="5" fillId="0" borderId="0" xfId="2" quotePrefix="1" applyNumberFormat="1" applyFont="1" applyFill="1" applyBorder="1" applyAlignment="1">
      <alignment horizontal="right" vertical="center" wrapText="1"/>
    </xf>
    <xf numFmtId="166" fontId="6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horizontal="center" vertical="center"/>
    </xf>
    <xf numFmtId="1" fontId="6" fillId="0" borderId="0" xfId="2" applyNumberFormat="1" applyFont="1" applyFill="1" applyAlignment="1">
      <alignment vertical="center" wrapText="1"/>
    </xf>
    <xf numFmtId="1" fontId="6" fillId="0" borderId="0" xfId="2" applyNumberFormat="1" applyFont="1" applyFill="1" applyAlignment="1">
      <alignment horizontal="center" vertical="center" wrapText="1"/>
    </xf>
    <xf numFmtId="1" fontId="6" fillId="0" borderId="0" xfId="2" applyNumberFormat="1" applyFont="1" applyFill="1" applyAlignment="1">
      <alignment horizontal="right" vertical="center"/>
    </xf>
    <xf numFmtId="4" fontId="5" fillId="0" borderId="2" xfId="2" quotePrefix="1" applyNumberFormat="1" applyFont="1" applyFill="1" applyBorder="1" applyAlignment="1">
      <alignment horizontal="right" vertical="center" wrapText="1"/>
    </xf>
    <xf numFmtId="4" fontId="7" fillId="0" borderId="2" xfId="2" quotePrefix="1" applyNumberFormat="1" applyFont="1" applyFill="1" applyBorder="1" applyAlignment="1">
      <alignment horizontal="right" vertical="center" wrapText="1"/>
    </xf>
    <xf numFmtId="170" fontId="5" fillId="0" borderId="2" xfId="2" quotePrefix="1" applyNumberFormat="1" applyFont="1" applyFill="1" applyBorder="1" applyAlignment="1">
      <alignment horizontal="right" vertical="center" wrapText="1"/>
    </xf>
    <xf numFmtId="170" fontId="3" fillId="0" borderId="2" xfId="2" quotePrefix="1" applyNumberFormat="1" applyFont="1" applyFill="1" applyBorder="1" applyAlignment="1">
      <alignment horizontal="right" vertical="center" wrapText="1"/>
    </xf>
    <xf numFmtId="4" fontId="6" fillId="0" borderId="2" xfId="2" quotePrefix="1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vertical="center"/>
    </xf>
    <xf numFmtId="170" fontId="6" fillId="0" borderId="2" xfId="2" quotePrefix="1" applyNumberFormat="1" applyFont="1" applyFill="1" applyBorder="1" applyAlignment="1">
      <alignment horizontal="right" vertical="center" wrapText="1"/>
    </xf>
    <xf numFmtId="170" fontId="6" fillId="0" borderId="2" xfId="0" applyNumberFormat="1" applyFont="1" applyFill="1" applyBorder="1" applyAlignment="1">
      <alignment vertical="center"/>
    </xf>
    <xf numFmtId="171" fontId="5" fillId="0" borderId="0" xfId="2" applyNumberFormat="1" applyFont="1" applyFill="1" applyBorder="1" applyAlignment="1">
      <alignment vertical="center" wrapText="1"/>
    </xf>
    <xf numFmtId="1" fontId="4" fillId="0" borderId="0" xfId="2" applyNumberFormat="1" applyFont="1" applyFill="1" applyBorder="1" applyAlignment="1">
      <alignment horizontal="right" vertical="center"/>
    </xf>
    <xf numFmtId="3" fontId="9" fillId="0" borderId="0" xfId="2" quotePrefix="1" applyNumberFormat="1" applyFont="1" applyFill="1" applyBorder="1" applyAlignment="1">
      <alignment horizontal="center" vertical="center" wrapText="1"/>
    </xf>
    <xf numFmtId="166" fontId="5" fillId="0" borderId="0" xfId="2" quotePrefix="1" applyNumberFormat="1" applyFont="1" applyFill="1" applyBorder="1" applyAlignment="1">
      <alignment horizontal="center" vertical="center" wrapText="1"/>
    </xf>
    <xf numFmtId="170" fontId="5" fillId="0" borderId="0" xfId="2" quotePrefix="1" applyNumberFormat="1" applyFont="1" applyFill="1" applyBorder="1" applyAlignment="1">
      <alignment horizontal="center" vertical="center" wrapText="1"/>
    </xf>
    <xf numFmtId="171" fontId="24" fillId="0" borderId="2" xfId="2" quotePrefix="1" applyNumberFormat="1" applyFont="1" applyFill="1" applyBorder="1" applyAlignment="1">
      <alignment horizontal="right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Alignment="1">
      <alignment horizontal="right" vertical="center"/>
    </xf>
    <xf numFmtId="1" fontId="5" fillId="0" borderId="0" xfId="2" applyNumberFormat="1" applyFont="1" applyFill="1" applyAlignment="1">
      <alignment horizontal="center" vertical="center"/>
    </xf>
    <xf numFmtId="1" fontId="5" fillId="0" borderId="0" xfId="2" applyNumberFormat="1" applyFont="1" applyFill="1" applyAlignment="1">
      <alignment horizontal="center" vertical="center" wrapText="1"/>
    </xf>
    <xf numFmtId="1" fontId="4" fillId="0" borderId="0" xfId="2" applyNumberFormat="1" applyFont="1" applyFill="1" applyAlignment="1">
      <alignment horizontal="center" vertical="center" wrapText="1"/>
    </xf>
    <xf numFmtId="167" fontId="5" fillId="0" borderId="2" xfId="16" applyNumberFormat="1" applyFont="1" applyFill="1" applyBorder="1" applyAlignment="1">
      <alignment horizontal="left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right" vertical="center"/>
    </xf>
    <xf numFmtId="169" fontId="5" fillId="0" borderId="2" xfId="16" applyNumberFormat="1" applyFont="1" applyFill="1" applyBorder="1" applyAlignment="1">
      <alignment horizontal="right" vertical="center" wrapText="1"/>
    </xf>
    <xf numFmtId="169" fontId="20" fillId="0" borderId="2" xfId="16" applyNumberFormat="1" applyFont="1" applyFill="1" applyBorder="1" applyAlignment="1">
      <alignment horizontal="right" vertical="center" wrapText="1"/>
    </xf>
    <xf numFmtId="1" fontId="20" fillId="0" borderId="2" xfId="2" applyNumberFormat="1" applyFont="1" applyFill="1" applyBorder="1" applyAlignment="1">
      <alignment horizontal="right" vertical="center"/>
    </xf>
    <xf numFmtId="167" fontId="19" fillId="0" borderId="2" xfId="16" applyNumberFormat="1" applyFont="1" applyFill="1" applyBorder="1" applyAlignment="1">
      <alignment horizontal="center" vertical="center" wrapText="1"/>
    </xf>
    <xf numFmtId="3" fontId="21" fillId="0" borderId="2" xfId="2" quotePrefix="1" applyNumberFormat="1" applyFont="1" applyFill="1" applyBorder="1" applyAlignment="1">
      <alignment vertical="center" wrapText="1"/>
    </xf>
    <xf numFmtId="3" fontId="16" fillId="0" borderId="2" xfId="2" quotePrefix="1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5" fillId="0" borderId="2" xfId="4" applyFont="1" applyFill="1" applyBorder="1" applyAlignment="1">
      <alignment horizontal="center" vertical="center" wrapText="1"/>
    </xf>
    <xf numFmtId="0" fontId="25" fillId="0" borderId="2" xfId="4" quotePrefix="1" applyFont="1" applyFill="1" applyBorder="1" applyAlignment="1">
      <alignment horizontal="center" vertical="center" wrapText="1"/>
    </xf>
    <xf numFmtId="167" fontId="10" fillId="0" borderId="2" xfId="1" applyNumberFormat="1" applyFont="1" applyFill="1" applyBorder="1" applyAlignment="1">
      <alignment horizontal="left" vertical="center" wrapText="1"/>
    </xf>
    <xf numFmtId="167" fontId="25" fillId="0" borderId="2" xfId="5" applyNumberFormat="1" applyFont="1" applyFill="1" applyBorder="1" applyAlignment="1">
      <alignment horizontal="right" vertical="center" wrapText="1"/>
    </xf>
    <xf numFmtId="0" fontId="10" fillId="0" borderId="2" xfId="6" applyFont="1" applyFill="1" applyBorder="1" applyAlignment="1">
      <alignment horizontal="left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0" fillId="0" borderId="2" xfId="6" quotePrefix="1" applyFont="1" applyFill="1" applyBorder="1" applyAlignment="1">
      <alignment horizontal="center" vertical="center" wrapText="1"/>
    </xf>
    <xf numFmtId="167" fontId="10" fillId="0" borderId="2" xfId="7" applyNumberFormat="1" applyFont="1" applyFill="1" applyBorder="1" applyAlignment="1">
      <alignment horizontal="left" vertical="center" wrapText="1"/>
    </xf>
    <xf numFmtId="167" fontId="10" fillId="0" borderId="2" xfId="8" applyNumberFormat="1" applyFont="1" applyFill="1" applyBorder="1" applyAlignment="1">
      <alignment horizontal="right" vertical="center" wrapText="1"/>
    </xf>
    <xf numFmtId="0" fontId="16" fillId="0" borderId="2" xfId="6" applyFont="1" applyFill="1" applyBorder="1" applyAlignment="1">
      <alignment horizontal="left" vertical="center" wrapText="1"/>
    </xf>
    <xf numFmtId="0" fontId="16" fillId="0" borderId="2" xfId="6" applyFont="1" applyFill="1" applyBorder="1" applyAlignment="1">
      <alignment horizontal="center" vertical="center" wrapText="1"/>
    </xf>
    <xf numFmtId="0" fontId="16" fillId="0" borderId="2" xfId="6" quotePrefix="1" applyFont="1" applyFill="1" applyBorder="1" applyAlignment="1">
      <alignment horizontal="center" vertical="center" wrapText="1"/>
    </xf>
    <xf numFmtId="167" fontId="16" fillId="0" borderId="2" xfId="7" applyNumberFormat="1" applyFont="1" applyFill="1" applyBorder="1" applyAlignment="1">
      <alignment horizontal="left" vertical="center" wrapText="1"/>
    </xf>
    <xf numFmtId="167" fontId="16" fillId="0" borderId="2" xfId="8" applyNumberFormat="1" applyFont="1" applyFill="1" applyBorder="1" applyAlignment="1">
      <alignment horizontal="right" vertical="center" wrapText="1"/>
    </xf>
    <xf numFmtId="0" fontId="10" fillId="0" borderId="2" xfId="9" applyFont="1" applyFill="1" applyBorder="1" applyAlignment="1">
      <alignment horizontal="left" vertical="center" wrapText="1"/>
    </xf>
    <xf numFmtId="0" fontId="10" fillId="0" borderId="2" xfId="10" applyFont="1" applyFill="1" applyBorder="1" applyAlignment="1">
      <alignment horizontal="center" vertical="center" wrapText="1"/>
    </xf>
    <xf numFmtId="0" fontId="10" fillId="0" borderId="2" xfId="10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 wrapText="1"/>
    </xf>
    <xf numFmtId="3" fontId="10" fillId="0" borderId="2" xfId="9" applyNumberFormat="1" applyFont="1" applyFill="1" applyBorder="1" applyAlignment="1">
      <alignment horizontal="right" vertical="center"/>
    </xf>
    <xf numFmtId="3" fontId="25" fillId="0" borderId="2" xfId="2" quotePrefix="1" applyNumberFormat="1" applyFont="1" applyFill="1" applyBorder="1" applyAlignment="1">
      <alignment horizontal="center" vertical="center" wrapText="1"/>
    </xf>
    <xf numFmtId="170" fontId="10" fillId="0" borderId="0" xfId="2" applyNumberFormat="1" applyFont="1" applyFill="1" applyBorder="1" applyAlignment="1">
      <alignment vertical="center" wrapText="1"/>
    </xf>
    <xf numFmtId="3" fontId="6" fillId="0" borderId="2" xfId="15" applyNumberFormat="1" applyFont="1" applyFill="1" applyBorder="1" applyAlignment="1">
      <alignment horizontal="center" vertical="center" wrapText="1"/>
    </xf>
    <xf numFmtId="168" fontId="19" fillId="0" borderId="2" xfId="1" quotePrefix="1" applyNumberFormat="1" applyFont="1" applyFill="1" applyBorder="1" applyAlignment="1">
      <alignment horizontal="center" vertical="center" wrapText="1"/>
    </xf>
    <xf numFmtId="168" fontId="5" fillId="0" borderId="2" xfId="1" applyNumberFormat="1" applyFont="1" applyFill="1" applyBorder="1" applyAlignment="1">
      <alignment vertical="center" wrapText="1"/>
    </xf>
    <xf numFmtId="168" fontId="5" fillId="0" borderId="2" xfId="1" quotePrefix="1" applyNumberFormat="1" applyFont="1" applyFill="1" applyBorder="1" applyAlignment="1">
      <alignment horizontal="right" vertical="center" wrapText="1"/>
    </xf>
    <xf numFmtId="168" fontId="19" fillId="0" borderId="2" xfId="1" quotePrefix="1" applyNumberFormat="1" applyFont="1" applyFill="1" applyBorder="1" applyAlignment="1">
      <alignment horizontal="right" vertical="center" wrapText="1"/>
    </xf>
    <xf numFmtId="172" fontId="5" fillId="0" borderId="2" xfId="1" quotePrefix="1" applyNumberFormat="1" applyFont="1" applyFill="1" applyBorder="1" applyAlignment="1">
      <alignment horizontal="right" vertical="center" wrapText="1"/>
    </xf>
    <xf numFmtId="168" fontId="19" fillId="0" borderId="0" xfId="1" quotePrefix="1" applyNumberFormat="1" applyFont="1" applyFill="1" applyBorder="1" applyAlignment="1">
      <alignment horizontal="center" vertical="center" wrapText="1"/>
    </xf>
    <xf numFmtId="168" fontId="19" fillId="0" borderId="0" xfId="1" applyNumberFormat="1" applyFont="1" applyFill="1" applyBorder="1" applyAlignment="1">
      <alignment vertical="center" wrapText="1"/>
    </xf>
    <xf numFmtId="168" fontId="5" fillId="0" borderId="2" xfId="1" applyNumberFormat="1" applyFont="1" applyFill="1" applyBorder="1" applyAlignment="1">
      <alignment horizontal="left" vertical="center" wrapText="1"/>
    </xf>
    <xf numFmtId="168" fontId="11" fillId="0" borderId="2" xfId="1" quotePrefix="1" applyNumberFormat="1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left" vertical="center" wrapText="1"/>
    </xf>
    <xf numFmtId="168" fontId="11" fillId="0" borderId="2" xfId="1" applyNumberFormat="1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right" vertical="center"/>
    </xf>
    <xf numFmtId="168" fontId="6" fillId="0" borderId="2" xfId="1" quotePrefix="1" applyNumberFormat="1" applyFont="1" applyFill="1" applyBorder="1" applyAlignment="1">
      <alignment horizontal="right" vertical="center" wrapText="1"/>
    </xf>
    <xf numFmtId="168" fontId="11" fillId="0" borderId="2" xfId="1" quotePrefix="1" applyNumberFormat="1" applyFont="1" applyFill="1" applyBorder="1" applyAlignment="1">
      <alignment horizontal="right" vertical="center" wrapText="1"/>
    </xf>
    <xf numFmtId="168" fontId="11" fillId="0" borderId="0" xfId="1" applyNumberFormat="1" applyFont="1" applyFill="1" applyBorder="1" applyAlignment="1">
      <alignment vertical="center" wrapText="1"/>
    </xf>
    <xf numFmtId="168" fontId="11" fillId="0" borderId="2" xfId="1" applyNumberFormat="1" applyFont="1" applyFill="1" applyBorder="1" applyAlignment="1">
      <alignment horizontal="center" wrapText="1"/>
    </xf>
    <xf numFmtId="168" fontId="19" fillId="0" borderId="2" xfId="1" applyNumberFormat="1" applyFont="1" applyFill="1" applyBorder="1" applyAlignment="1">
      <alignment horizontal="center" wrapText="1"/>
    </xf>
    <xf numFmtId="168" fontId="19" fillId="0" borderId="2" xfId="1" applyNumberFormat="1" applyFont="1" applyFill="1" applyBorder="1" applyAlignment="1">
      <alignment horizontal="center"/>
    </xf>
    <xf numFmtId="168" fontId="19" fillId="0" borderId="2" xfId="1" applyNumberFormat="1" applyFont="1" applyFill="1" applyBorder="1" applyAlignment="1">
      <alignment horizontal="center" vertical="center" wrapText="1"/>
    </xf>
    <xf numFmtId="168" fontId="5" fillId="0" borderId="2" xfId="1" applyNumberFormat="1" applyFont="1" applyFill="1" applyBorder="1" applyAlignment="1">
      <alignment horizontal="right" vertical="center"/>
    </xf>
    <xf numFmtId="168" fontId="19" fillId="0" borderId="2" xfId="1" applyNumberFormat="1" applyFont="1" applyFill="1" applyBorder="1" applyAlignment="1">
      <alignment horizontal="right" vertical="center"/>
    </xf>
    <xf numFmtId="168" fontId="19" fillId="0" borderId="0" xfId="1" applyNumberFormat="1" applyFont="1" applyFill="1" applyBorder="1" applyAlignment="1">
      <alignment horizontal="right" vertical="center"/>
    </xf>
    <xf numFmtId="168" fontId="6" fillId="0" borderId="2" xfId="1" applyNumberFormat="1" applyFont="1" applyFill="1" applyBorder="1" applyAlignment="1">
      <alignment vertical="center" wrapText="1"/>
    </xf>
    <xf numFmtId="168" fontId="11" fillId="0" borderId="12" xfId="1" applyNumberFormat="1" applyFont="1" applyFill="1" applyBorder="1" applyAlignment="1">
      <alignment horizontal="center" vertical="center" wrapText="1"/>
    </xf>
    <xf numFmtId="168" fontId="5" fillId="0" borderId="2" xfId="1" quotePrefix="1" applyNumberFormat="1" applyFont="1" applyFill="1" applyBorder="1" applyAlignment="1">
      <alignment horizontal="center" vertical="center" wrapText="1"/>
    </xf>
    <xf numFmtId="172" fontId="5" fillId="0" borderId="2" xfId="1" quotePrefix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left" vertical="center" wrapText="1"/>
    </xf>
    <xf numFmtId="168" fontId="11" fillId="0" borderId="0" xfId="1" quotePrefix="1" applyNumberFormat="1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justify" vertical="center" wrapText="1"/>
    </xf>
    <xf numFmtId="168" fontId="11" fillId="0" borderId="2" xfId="1" applyNumberFormat="1" applyFont="1" applyFill="1" applyBorder="1" applyAlignment="1">
      <alignment vertical="center" wrapText="1"/>
    </xf>
    <xf numFmtId="168" fontId="6" fillId="0" borderId="2" xfId="1" applyNumberFormat="1" applyFont="1" applyFill="1" applyBorder="1" applyAlignment="1">
      <alignment horizontal="right" vertical="center" wrapText="1"/>
    </xf>
    <xf numFmtId="172" fontId="6" fillId="0" borderId="2" xfId="1" quotePrefix="1" applyNumberFormat="1" applyFont="1" applyFill="1" applyBorder="1" applyAlignment="1">
      <alignment horizontal="right" vertical="center" wrapText="1"/>
    </xf>
    <xf numFmtId="168" fontId="11" fillId="0" borderId="2" xfId="1" applyNumberFormat="1" applyFont="1" applyFill="1" applyBorder="1" applyAlignment="1">
      <alignment vertical="center"/>
    </xf>
    <xf numFmtId="168" fontId="11" fillId="0" borderId="0" xfId="1" applyNumberFormat="1" applyFont="1" applyFill="1" applyAlignment="1">
      <alignment vertical="center"/>
    </xf>
    <xf numFmtId="168" fontId="6" fillId="0" borderId="2" xfId="1" applyNumberFormat="1" applyFont="1" applyFill="1" applyBorder="1" applyAlignment="1">
      <alignment vertical="center"/>
    </xf>
    <xf numFmtId="168" fontId="19" fillId="0" borderId="2" xfId="1" applyNumberFormat="1" applyFont="1" applyFill="1" applyBorder="1" applyAlignment="1">
      <alignment vertical="center"/>
    </xf>
    <xf numFmtId="168" fontId="5" fillId="0" borderId="2" xfId="1" applyNumberFormat="1" applyFont="1" applyFill="1" applyBorder="1" applyAlignment="1">
      <alignment horizontal="right" vertical="center" wrapText="1"/>
    </xf>
    <xf numFmtId="168" fontId="19" fillId="0" borderId="2" xfId="1" applyNumberFormat="1" applyFont="1" applyFill="1" applyBorder="1" applyAlignment="1">
      <alignment horizontal="right" vertical="center" wrapText="1"/>
    </xf>
    <xf numFmtId="172" fontId="5" fillId="0" borderId="2" xfId="1" applyNumberFormat="1" applyFont="1" applyFill="1" applyBorder="1" applyAlignment="1">
      <alignment horizontal="right" vertical="center" wrapText="1"/>
    </xf>
    <xf numFmtId="168" fontId="19" fillId="0" borderId="0" xfId="1" applyNumberFormat="1" applyFont="1" applyFill="1" applyAlignment="1">
      <alignment vertical="center"/>
    </xf>
    <xf numFmtId="168" fontId="5" fillId="0" borderId="2" xfId="1" applyNumberFormat="1" applyFont="1" applyFill="1" applyBorder="1" applyAlignment="1">
      <alignment vertical="center"/>
    </xf>
    <xf numFmtId="3" fontId="6" fillId="0" borderId="3" xfId="2" applyNumberFormat="1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5" xfId="2" applyNumberFormat="1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3" fontId="6" fillId="0" borderId="9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6" xfId="2" applyNumberFormat="1" applyFont="1" applyFill="1" applyBorder="1" applyAlignment="1">
      <alignment horizontal="center" vertical="center" wrapText="1"/>
    </xf>
    <xf numFmtId="3" fontId="6" fillId="0" borderId="7" xfId="2" applyNumberFormat="1" applyFont="1" applyFill="1" applyBorder="1" applyAlignment="1">
      <alignment horizontal="center" vertical="center" wrapText="1"/>
    </xf>
    <xf numFmtId="3" fontId="6" fillId="0" borderId="10" xfId="2" applyNumberFormat="1" applyFont="1" applyFill="1" applyBorder="1" applyAlignment="1">
      <alignment horizontal="center" vertical="center" wrapText="1"/>
    </xf>
    <xf numFmtId="3" fontId="6" fillId="0" borderId="11" xfId="2" applyNumberFormat="1" applyFont="1" applyFill="1" applyBorder="1" applyAlignment="1">
      <alignment horizontal="center" vertical="center" wrapText="1"/>
    </xf>
    <xf numFmtId="3" fontId="6" fillId="0" borderId="12" xfId="2" applyNumberFormat="1" applyFont="1" applyFill="1" applyBorder="1" applyAlignment="1">
      <alignment horizontal="center" vertical="center" wrapText="1"/>
    </xf>
    <xf numFmtId="3" fontId="6" fillId="0" borderId="15" xfId="2" applyNumberFormat="1" applyFont="1" applyFill="1" applyBorder="1" applyAlignment="1">
      <alignment horizontal="center" vertical="center" wrapText="1"/>
    </xf>
    <xf numFmtId="3" fontId="6" fillId="0" borderId="13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Alignment="1">
      <alignment horizontal="right" vertical="center"/>
    </xf>
    <xf numFmtId="1" fontId="5" fillId="0" borderId="0" xfId="2" applyNumberFormat="1" applyFont="1" applyFill="1" applyAlignment="1">
      <alignment horizontal="center" vertical="center"/>
    </xf>
    <xf numFmtId="1" fontId="5" fillId="0" borderId="0" xfId="2" applyNumberFormat="1" applyFont="1" applyFill="1" applyAlignment="1">
      <alignment horizontal="center" vertical="center" wrapText="1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3" fontId="10" fillId="0" borderId="12" xfId="2" quotePrefix="1" applyNumberFormat="1" applyFont="1" applyFill="1" applyBorder="1" applyAlignment="1">
      <alignment horizontal="center" vertical="center" wrapText="1"/>
    </xf>
    <xf numFmtId="3" fontId="10" fillId="0" borderId="13" xfId="2" quotePrefix="1" applyNumberFormat="1" applyFont="1" applyFill="1" applyBorder="1" applyAlignment="1">
      <alignment horizontal="center" vertical="center" wrapText="1"/>
    </xf>
    <xf numFmtId="3" fontId="10" fillId="0" borderId="15" xfId="2" quotePrefix="1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left" vertical="center" wrapText="1"/>
    </xf>
    <xf numFmtId="3" fontId="10" fillId="0" borderId="0" xfId="2" applyNumberFormat="1" applyFont="1" applyFill="1" applyBorder="1" applyAlignment="1">
      <alignment horizontal="left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</cellXfs>
  <cellStyles count="17">
    <cellStyle name="_x000d__x000a_JournalTemplate=C:\COMFO\CTALK\JOURSTD.TPL_x000d__x000a_LbStateAddress=3 3 0 251 1 89 2 311_x000d__x000a_LbStateJou" xfId="9"/>
    <cellStyle name="Comma" xfId="1" builtinId="3"/>
    <cellStyle name="Comma [0] 2 10" xfId="14"/>
    <cellStyle name="Comma 16 3" xfId="16"/>
    <cellStyle name="Comma 55" xfId="5"/>
    <cellStyle name="Comma 56" xfId="7"/>
    <cellStyle name="Comma 57" xfId="8"/>
    <cellStyle name="Normal" xfId="0" builtinId="0"/>
    <cellStyle name="Normal 10" xfId="12"/>
    <cellStyle name="Normal 10 3" xfId="3"/>
    <cellStyle name="Normal 3" xfId="13"/>
    <cellStyle name="Normal 57" xfId="4"/>
    <cellStyle name="Normal 59" xfId="6"/>
    <cellStyle name="Normal 61" xfId="10"/>
    <cellStyle name="Normal_Bieu mau (CV )" xfId="2"/>
    <cellStyle name="Normal_CDT-01 STC" xfId="11"/>
    <cellStyle name="Normal_KH PT KTXH năm 2018 Chuẩn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  <sheetName val="PLI_CTrinh1"/>
      <sheetName val="PLII_nganh"/>
      <sheetName val="Cocauin_(2)"/>
      <sheetName val="BANCO5_(in)"/>
      <sheetName val="MTTW_(in)"/>
      <sheetName val="CTMTDP_(in)"/>
      <sheetName val="PA_goc_2015"/>
      <sheetName val="PA_goc_2014"/>
      <sheetName val="PL_IXa"/>
      <sheetName val="Phuong_an_goc_2015"/>
      <sheetName val="PL_X_(2)"/>
      <sheetName val="PL_2"/>
      <sheetName val="PLIIIb_(2)"/>
      <sheetName val="PLIIIb_(3)"/>
      <sheetName val="DT_theo_MT_(DP)_(3)"/>
      <sheetName val="Cocaunguon_(2)"/>
      <sheetName val="PL_VIII"/>
      <sheetName val="PL_IX"/>
      <sheetName val="PL_X"/>
      <sheetName val="DT_theo_MT_(DP)_(2)"/>
      <sheetName val="MT_TW_in_(2)"/>
      <sheetName val="BANCO_(3)"/>
      <sheetName val="BANCO_(4)"/>
      <sheetName val="MT_DPin_(3)"/>
      <sheetName val="TH_2016-2020-gom_CTMTQG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CN10">
            <v>0.115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4">
          <cell r="RD14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Cau 2(3)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Chung tu"/>
      <sheetName val="So cai"/>
      <sheetName val="Can doi"/>
      <sheetName val="Phat sinh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\MGT-DRT\MGT-IMPR\MGT-SC@\BA039"/>
      <sheetName val="Cong hoþ"/>
      <sheetName val="T_x0003__x0000_ong dip nhan danh hieu AHL§"/>
      <sheetName val="CT 03"/>
      <sheetName val="TH 03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26+960-27+050.9"/>
      <sheetName val="\N\MGT-DRT\MGT-IMPR\MGT-SC@\BA0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/>
      <sheetData sheetId="1246"/>
      <sheetData sheetId="1247"/>
      <sheetData sheetId="1248"/>
      <sheetData sheetId="1249"/>
      <sheetData sheetId="1250"/>
      <sheetData sheetId="1251"/>
      <sheetData sheetId="1252" refreshError="1"/>
      <sheetData sheetId="1253"/>
      <sheetData sheetId="1254"/>
      <sheetData sheetId="1255"/>
      <sheetData sheetId="1256" refreshError="1"/>
      <sheetData sheetId="1257"/>
      <sheetData sheetId="1258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/>
      <sheetData sheetId="1320"/>
      <sheetData sheetId="1321"/>
      <sheetData sheetId="1322" refreshError="1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/>
      <sheetData sheetId="1348" refreshError="1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/>
      <sheetData sheetId="54"/>
      <sheetData sheetId="55"/>
      <sheetData sheetId="56"/>
      <sheetData sheetId="57">
        <row r="123">
          <cell r="F123">
            <v>4.5632445555441416E-2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O502"/>
  <sheetViews>
    <sheetView tabSelected="1" view="pageBreakPreview" topLeftCell="A4" zoomScale="80" zoomScaleNormal="70" zoomScaleSheetLayoutView="80" workbookViewId="0">
      <pane xSplit="2" ySplit="9" topLeftCell="G13" activePane="bottomRight" state="frozen"/>
      <selection activeCell="A4" sqref="A4"/>
      <selection pane="topRight" activeCell="C4" sqref="C4"/>
      <selection pane="bottomLeft" activeCell="A13" sqref="A13"/>
      <selection pane="bottomRight" activeCell="A4" sqref="A4:AD4"/>
    </sheetView>
  </sheetViews>
  <sheetFormatPr defaultColWidth="9.125" defaultRowHeight="18.75" x14ac:dyDescent="0.2"/>
  <cols>
    <col min="1" max="1" width="5.125" style="74" customWidth="1"/>
    <col min="2" max="2" width="34.625" style="75" customWidth="1"/>
    <col min="3" max="3" width="10.25" style="76" customWidth="1"/>
    <col min="4" max="4" width="13.625" style="76" customWidth="1"/>
    <col min="5" max="5" width="10.25" style="76" customWidth="1"/>
    <col min="6" max="6" width="18.25" style="76" customWidth="1"/>
    <col min="7" max="7" width="12.25" style="77" customWidth="1"/>
    <col min="8" max="8" width="11.25" style="77" customWidth="1"/>
    <col min="9" max="11" width="12.25" style="77" customWidth="1"/>
    <col min="12" max="12" width="12" style="77" customWidth="1"/>
    <col min="13" max="13" width="13.125" style="77" customWidth="1"/>
    <col min="14" max="14" width="12" style="77" customWidth="1"/>
    <col min="15" max="15" width="13" style="77" customWidth="1"/>
    <col min="16" max="16" width="12" style="77" customWidth="1"/>
    <col min="17" max="17" width="13.25" style="77" customWidth="1"/>
    <col min="18" max="18" width="10.625" style="77" customWidth="1"/>
    <col min="19" max="19" width="14.125" style="77" customWidth="1"/>
    <col min="20" max="20" width="13" style="77" customWidth="1"/>
    <col min="21" max="21" width="12.625" style="77" customWidth="1"/>
    <col min="22" max="22" width="12.25" style="77" customWidth="1"/>
    <col min="23" max="23" width="13.75" style="77" customWidth="1"/>
    <col min="24" max="25" width="14.125" style="77" customWidth="1"/>
    <col min="26" max="26" width="12" style="77" customWidth="1"/>
    <col min="27" max="27" width="15" style="77" customWidth="1"/>
    <col min="28" max="28" width="9.25" style="77" hidden="1" customWidth="1"/>
    <col min="29" max="29" width="10.25" style="77" hidden="1" customWidth="1"/>
    <col min="30" max="30" width="9.75" style="77" hidden="1" customWidth="1"/>
    <col min="31" max="31" width="11.25" style="77" customWidth="1"/>
    <col min="32" max="32" width="10.25" style="2" customWidth="1"/>
    <col min="33" max="33" width="11.25" style="2" bestFit="1" customWidth="1"/>
    <col min="34" max="262" width="9.125" style="2"/>
    <col min="263" max="263" width="5.125" style="2" customWidth="1"/>
    <col min="264" max="264" width="26.25" style="2" customWidth="1"/>
    <col min="265" max="267" width="10.25" style="2" customWidth="1"/>
    <col min="268" max="269" width="12.25" style="2" customWidth="1"/>
    <col min="270" max="270" width="11.25" style="2" customWidth="1"/>
    <col min="271" max="271" width="12.25" style="2" customWidth="1"/>
    <col min="272" max="272" width="11.25" style="2" customWidth="1"/>
    <col min="273" max="273" width="15.125" style="2" customWidth="1"/>
    <col min="274" max="274" width="13.625" style="2" customWidth="1"/>
    <col min="275" max="275" width="12.25" style="2" customWidth="1"/>
    <col min="276" max="276" width="11.25" style="2" customWidth="1"/>
    <col min="277" max="277" width="14.125" style="2" customWidth="1"/>
    <col min="278" max="278" width="10.25" style="2" customWidth="1"/>
    <col min="279" max="279" width="14.125" style="2" customWidth="1"/>
    <col min="280" max="280" width="12" style="2" customWidth="1"/>
    <col min="281" max="281" width="13.25" style="2" customWidth="1"/>
    <col min="282" max="282" width="10.25" style="2" customWidth="1"/>
    <col min="283" max="283" width="12" style="2" customWidth="1"/>
    <col min="284" max="284" width="10.75" style="2" customWidth="1"/>
    <col min="285" max="287" width="0" style="2" hidden="1" customWidth="1"/>
    <col min="288" max="518" width="9.125" style="2"/>
    <col min="519" max="519" width="5.125" style="2" customWidth="1"/>
    <col min="520" max="520" width="26.25" style="2" customWidth="1"/>
    <col min="521" max="523" width="10.25" style="2" customWidth="1"/>
    <col min="524" max="525" width="12.25" style="2" customWidth="1"/>
    <col min="526" max="526" width="11.25" style="2" customWidth="1"/>
    <col min="527" max="527" width="12.25" style="2" customWidth="1"/>
    <col min="528" max="528" width="11.25" style="2" customWidth="1"/>
    <col min="529" max="529" width="15.125" style="2" customWidth="1"/>
    <col min="530" max="530" width="13.625" style="2" customWidth="1"/>
    <col min="531" max="531" width="12.25" style="2" customWidth="1"/>
    <col min="532" max="532" width="11.25" style="2" customWidth="1"/>
    <col min="533" max="533" width="14.125" style="2" customWidth="1"/>
    <col min="534" max="534" width="10.25" style="2" customWidth="1"/>
    <col min="535" max="535" width="14.125" style="2" customWidth="1"/>
    <col min="536" max="536" width="12" style="2" customWidth="1"/>
    <col min="537" max="537" width="13.25" style="2" customWidth="1"/>
    <col min="538" max="538" width="10.25" style="2" customWidth="1"/>
    <col min="539" max="539" width="12" style="2" customWidth="1"/>
    <col min="540" max="540" width="10.75" style="2" customWidth="1"/>
    <col min="541" max="543" width="0" style="2" hidden="1" customWidth="1"/>
    <col min="544" max="774" width="9.125" style="2"/>
    <col min="775" max="775" width="5.125" style="2" customWidth="1"/>
    <col min="776" max="776" width="26.25" style="2" customWidth="1"/>
    <col min="777" max="779" width="10.25" style="2" customWidth="1"/>
    <col min="780" max="781" width="12.25" style="2" customWidth="1"/>
    <col min="782" max="782" width="11.25" style="2" customWidth="1"/>
    <col min="783" max="783" width="12.25" style="2" customWidth="1"/>
    <col min="784" max="784" width="11.25" style="2" customWidth="1"/>
    <col min="785" max="785" width="15.125" style="2" customWidth="1"/>
    <col min="786" max="786" width="13.625" style="2" customWidth="1"/>
    <col min="787" max="787" width="12.25" style="2" customWidth="1"/>
    <col min="788" max="788" width="11.25" style="2" customWidth="1"/>
    <col min="789" max="789" width="14.125" style="2" customWidth="1"/>
    <col min="790" max="790" width="10.25" style="2" customWidth="1"/>
    <col min="791" max="791" width="14.125" style="2" customWidth="1"/>
    <col min="792" max="792" width="12" style="2" customWidth="1"/>
    <col min="793" max="793" width="13.25" style="2" customWidth="1"/>
    <col min="794" max="794" width="10.25" style="2" customWidth="1"/>
    <col min="795" max="795" width="12" style="2" customWidth="1"/>
    <col min="796" max="796" width="10.75" style="2" customWidth="1"/>
    <col min="797" max="799" width="0" style="2" hidden="1" customWidth="1"/>
    <col min="800" max="1030" width="9.125" style="2"/>
    <col min="1031" max="1031" width="5.125" style="2" customWidth="1"/>
    <col min="1032" max="1032" width="26.25" style="2" customWidth="1"/>
    <col min="1033" max="1035" width="10.25" style="2" customWidth="1"/>
    <col min="1036" max="1037" width="12.25" style="2" customWidth="1"/>
    <col min="1038" max="1038" width="11.25" style="2" customWidth="1"/>
    <col min="1039" max="1039" width="12.25" style="2" customWidth="1"/>
    <col min="1040" max="1040" width="11.25" style="2" customWidth="1"/>
    <col min="1041" max="1041" width="15.125" style="2" customWidth="1"/>
    <col min="1042" max="1042" width="13.625" style="2" customWidth="1"/>
    <col min="1043" max="1043" width="12.25" style="2" customWidth="1"/>
    <col min="1044" max="1044" width="11.25" style="2" customWidth="1"/>
    <col min="1045" max="1045" width="14.125" style="2" customWidth="1"/>
    <col min="1046" max="1046" width="10.25" style="2" customWidth="1"/>
    <col min="1047" max="1047" width="14.125" style="2" customWidth="1"/>
    <col min="1048" max="1048" width="12" style="2" customWidth="1"/>
    <col min="1049" max="1049" width="13.25" style="2" customWidth="1"/>
    <col min="1050" max="1050" width="10.25" style="2" customWidth="1"/>
    <col min="1051" max="1051" width="12" style="2" customWidth="1"/>
    <col min="1052" max="1052" width="10.75" style="2" customWidth="1"/>
    <col min="1053" max="1055" width="0" style="2" hidden="1" customWidth="1"/>
    <col min="1056" max="1286" width="9.125" style="2"/>
    <col min="1287" max="1287" width="5.125" style="2" customWidth="1"/>
    <col min="1288" max="1288" width="26.25" style="2" customWidth="1"/>
    <col min="1289" max="1291" width="10.25" style="2" customWidth="1"/>
    <col min="1292" max="1293" width="12.25" style="2" customWidth="1"/>
    <col min="1294" max="1294" width="11.25" style="2" customWidth="1"/>
    <col min="1295" max="1295" width="12.25" style="2" customWidth="1"/>
    <col min="1296" max="1296" width="11.25" style="2" customWidth="1"/>
    <col min="1297" max="1297" width="15.125" style="2" customWidth="1"/>
    <col min="1298" max="1298" width="13.625" style="2" customWidth="1"/>
    <col min="1299" max="1299" width="12.25" style="2" customWidth="1"/>
    <col min="1300" max="1300" width="11.25" style="2" customWidth="1"/>
    <col min="1301" max="1301" width="14.125" style="2" customWidth="1"/>
    <col min="1302" max="1302" width="10.25" style="2" customWidth="1"/>
    <col min="1303" max="1303" width="14.125" style="2" customWidth="1"/>
    <col min="1304" max="1304" width="12" style="2" customWidth="1"/>
    <col min="1305" max="1305" width="13.25" style="2" customWidth="1"/>
    <col min="1306" max="1306" width="10.25" style="2" customWidth="1"/>
    <col min="1307" max="1307" width="12" style="2" customWidth="1"/>
    <col min="1308" max="1308" width="10.75" style="2" customWidth="1"/>
    <col min="1309" max="1311" width="0" style="2" hidden="1" customWidth="1"/>
    <col min="1312" max="1542" width="9.125" style="2"/>
    <col min="1543" max="1543" width="5.125" style="2" customWidth="1"/>
    <col min="1544" max="1544" width="26.25" style="2" customWidth="1"/>
    <col min="1545" max="1547" width="10.25" style="2" customWidth="1"/>
    <col min="1548" max="1549" width="12.25" style="2" customWidth="1"/>
    <col min="1550" max="1550" width="11.25" style="2" customWidth="1"/>
    <col min="1551" max="1551" width="12.25" style="2" customWidth="1"/>
    <col min="1552" max="1552" width="11.25" style="2" customWidth="1"/>
    <col min="1553" max="1553" width="15.125" style="2" customWidth="1"/>
    <col min="1554" max="1554" width="13.625" style="2" customWidth="1"/>
    <col min="1555" max="1555" width="12.25" style="2" customWidth="1"/>
    <col min="1556" max="1556" width="11.25" style="2" customWidth="1"/>
    <col min="1557" max="1557" width="14.125" style="2" customWidth="1"/>
    <col min="1558" max="1558" width="10.25" style="2" customWidth="1"/>
    <col min="1559" max="1559" width="14.125" style="2" customWidth="1"/>
    <col min="1560" max="1560" width="12" style="2" customWidth="1"/>
    <col min="1561" max="1561" width="13.25" style="2" customWidth="1"/>
    <col min="1562" max="1562" width="10.25" style="2" customWidth="1"/>
    <col min="1563" max="1563" width="12" style="2" customWidth="1"/>
    <col min="1564" max="1564" width="10.75" style="2" customWidth="1"/>
    <col min="1565" max="1567" width="0" style="2" hidden="1" customWidth="1"/>
    <col min="1568" max="1798" width="9.125" style="2"/>
    <col min="1799" max="1799" width="5.125" style="2" customWidth="1"/>
    <col min="1800" max="1800" width="26.25" style="2" customWidth="1"/>
    <col min="1801" max="1803" width="10.25" style="2" customWidth="1"/>
    <col min="1804" max="1805" width="12.25" style="2" customWidth="1"/>
    <col min="1806" max="1806" width="11.25" style="2" customWidth="1"/>
    <col min="1807" max="1807" width="12.25" style="2" customWidth="1"/>
    <col min="1808" max="1808" width="11.25" style="2" customWidth="1"/>
    <col min="1809" max="1809" width="15.125" style="2" customWidth="1"/>
    <col min="1810" max="1810" width="13.625" style="2" customWidth="1"/>
    <col min="1811" max="1811" width="12.25" style="2" customWidth="1"/>
    <col min="1812" max="1812" width="11.25" style="2" customWidth="1"/>
    <col min="1813" max="1813" width="14.125" style="2" customWidth="1"/>
    <col min="1814" max="1814" width="10.25" style="2" customWidth="1"/>
    <col min="1815" max="1815" width="14.125" style="2" customWidth="1"/>
    <col min="1816" max="1816" width="12" style="2" customWidth="1"/>
    <col min="1817" max="1817" width="13.25" style="2" customWidth="1"/>
    <col min="1818" max="1818" width="10.25" style="2" customWidth="1"/>
    <col min="1819" max="1819" width="12" style="2" customWidth="1"/>
    <col min="1820" max="1820" width="10.75" style="2" customWidth="1"/>
    <col min="1821" max="1823" width="0" style="2" hidden="1" customWidth="1"/>
    <col min="1824" max="2054" width="9.125" style="2"/>
    <col min="2055" max="2055" width="5.125" style="2" customWidth="1"/>
    <col min="2056" max="2056" width="26.25" style="2" customWidth="1"/>
    <col min="2057" max="2059" width="10.25" style="2" customWidth="1"/>
    <col min="2060" max="2061" width="12.25" style="2" customWidth="1"/>
    <col min="2062" max="2062" width="11.25" style="2" customWidth="1"/>
    <col min="2063" max="2063" width="12.25" style="2" customWidth="1"/>
    <col min="2064" max="2064" width="11.25" style="2" customWidth="1"/>
    <col min="2065" max="2065" width="15.125" style="2" customWidth="1"/>
    <col min="2066" max="2066" width="13.625" style="2" customWidth="1"/>
    <col min="2067" max="2067" width="12.25" style="2" customWidth="1"/>
    <col min="2068" max="2068" width="11.25" style="2" customWidth="1"/>
    <col min="2069" max="2069" width="14.125" style="2" customWidth="1"/>
    <col min="2070" max="2070" width="10.25" style="2" customWidth="1"/>
    <col min="2071" max="2071" width="14.125" style="2" customWidth="1"/>
    <col min="2072" max="2072" width="12" style="2" customWidth="1"/>
    <col min="2073" max="2073" width="13.25" style="2" customWidth="1"/>
    <col min="2074" max="2074" width="10.25" style="2" customWidth="1"/>
    <col min="2075" max="2075" width="12" style="2" customWidth="1"/>
    <col min="2076" max="2076" width="10.75" style="2" customWidth="1"/>
    <col min="2077" max="2079" width="0" style="2" hidden="1" customWidth="1"/>
    <col min="2080" max="2310" width="9.125" style="2"/>
    <col min="2311" max="2311" width="5.125" style="2" customWidth="1"/>
    <col min="2312" max="2312" width="26.25" style="2" customWidth="1"/>
    <col min="2313" max="2315" width="10.25" style="2" customWidth="1"/>
    <col min="2316" max="2317" width="12.25" style="2" customWidth="1"/>
    <col min="2318" max="2318" width="11.25" style="2" customWidth="1"/>
    <col min="2319" max="2319" width="12.25" style="2" customWidth="1"/>
    <col min="2320" max="2320" width="11.25" style="2" customWidth="1"/>
    <col min="2321" max="2321" width="15.125" style="2" customWidth="1"/>
    <col min="2322" max="2322" width="13.625" style="2" customWidth="1"/>
    <col min="2323" max="2323" width="12.25" style="2" customWidth="1"/>
    <col min="2324" max="2324" width="11.25" style="2" customWidth="1"/>
    <col min="2325" max="2325" width="14.125" style="2" customWidth="1"/>
    <col min="2326" max="2326" width="10.25" style="2" customWidth="1"/>
    <col min="2327" max="2327" width="14.125" style="2" customWidth="1"/>
    <col min="2328" max="2328" width="12" style="2" customWidth="1"/>
    <col min="2329" max="2329" width="13.25" style="2" customWidth="1"/>
    <col min="2330" max="2330" width="10.25" style="2" customWidth="1"/>
    <col min="2331" max="2331" width="12" style="2" customWidth="1"/>
    <col min="2332" max="2332" width="10.75" style="2" customWidth="1"/>
    <col min="2333" max="2335" width="0" style="2" hidden="1" customWidth="1"/>
    <col min="2336" max="2566" width="9.125" style="2"/>
    <col min="2567" max="2567" width="5.125" style="2" customWidth="1"/>
    <col min="2568" max="2568" width="26.25" style="2" customWidth="1"/>
    <col min="2569" max="2571" width="10.25" style="2" customWidth="1"/>
    <col min="2572" max="2573" width="12.25" style="2" customWidth="1"/>
    <col min="2574" max="2574" width="11.25" style="2" customWidth="1"/>
    <col min="2575" max="2575" width="12.25" style="2" customWidth="1"/>
    <col min="2576" max="2576" width="11.25" style="2" customWidth="1"/>
    <col min="2577" max="2577" width="15.125" style="2" customWidth="1"/>
    <col min="2578" max="2578" width="13.625" style="2" customWidth="1"/>
    <col min="2579" max="2579" width="12.25" style="2" customWidth="1"/>
    <col min="2580" max="2580" width="11.25" style="2" customWidth="1"/>
    <col min="2581" max="2581" width="14.125" style="2" customWidth="1"/>
    <col min="2582" max="2582" width="10.25" style="2" customWidth="1"/>
    <col min="2583" max="2583" width="14.125" style="2" customWidth="1"/>
    <col min="2584" max="2584" width="12" style="2" customWidth="1"/>
    <col min="2585" max="2585" width="13.25" style="2" customWidth="1"/>
    <col min="2586" max="2586" width="10.25" style="2" customWidth="1"/>
    <col min="2587" max="2587" width="12" style="2" customWidth="1"/>
    <col min="2588" max="2588" width="10.75" style="2" customWidth="1"/>
    <col min="2589" max="2591" width="0" style="2" hidden="1" customWidth="1"/>
    <col min="2592" max="2822" width="9.125" style="2"/>
    <col min="2823" max="2823" width="5.125" style="2" customWidth="1"/>
    <col min="2824" max="2824" width="26.25" style="2" customWidth="1"/>
    <col min="2825" max="2827" width="10.25" style="2" customWidth="1"/>
    <col min="2828" max="2829" width="12.25" style="2" customWidth="1"/>
    <col min="2830" max="2830" width="11.25" style="2" customWidth="1"/>
    <col min="2831" max="2831" width="12.25" style="2" customWidth="1"/>
    <col min="2832" max="2832" width="11.25" style="2" customWidth="1"/>
    <col min="2833" max="2833" width="15.125" style="2" customWidth="1"/>
    <col min="2834" max="2834" width="13.625" style="2" customWidth="1"/>
    <col min="2835" max="2835" width="12.25" style="2" customWidth="1"/>
    <col min="2836" max="2836" width="11.25" style="2" customWidth="1"/>
    <col min="2837" max="2837" width="14.125" style="2" customWidth="1"/>
    <col min="2838" max="2838" width="10.25" style="2" customWidth="1"/>
    <col min="2839" max="2839" width="14.125" style="2" customWidth="1"/>
    <col min="2840" max="2840" width="12" style="2" customWidth="1"/>
    <col min="2841" max="2841" width="13.25" style="2" customWidth="1"/>
    <col min="2842" max="2842" width="10.25" style="2" customWidth="1"/>
    <col min="2843" max="2843" width="12" style="2" customWidth="1"/>
    <col min="2844" max="2844" width="10.75" style="2" customWidth="1"/>
    <col min="2845" max="2847" width="0" style="2" hidden="1" customWidth="1"/>
    <col min="2848" max="3078" width="9.125" style="2"/>
    <col min="3079" max="3079" width="5.125" style="2" customWidth="1"/>
    <col min="3080" max="3080" width="26.25" style="2" customWidth="1"/>
    <col min="3081" max="3083" width="10.25" style="2" customWidth="1"/>
    <col min="3084" max="3085" width="12.25" style="2" customWidth="1"/>
    <col min="3086" max="3086" width="11.25" style="2" customWidth="1"/>
    <col min="3087" max="3087" width="12.25" style="2" customWidth="1"/>
    <col min="3088" max="3088" width="11.25" style="2" customWidth="1"/>
    <col min="3089" max="3089" width="15.125" style="2" customWidth="1"/>
    <col min="3090" max="3090" width="13.625" style="2" customWidth="1"/>
    <col min="3091" max="3091" width="12.25" style="2" customWidth="1"/>
    <col min="3092" max="3092" width="11.25" style="2" customWidth="1"/>
    <col min="3093" max="3093" width="14.125" style="2" customWidth="1"/>
    <col min="3094" max="3094" width="10.25" style="2" customWidth="1"/>
    <col min="3095" max="3095" width="14.125" style="2" customWidth="1"/>
    <col min="3096" max="3096" width="12" style="2" customWidth="1"/>
    <col min="3097" max="3097" width="13.25" style="2" customWidth="1"/>
    <col min="3098" max="3098" width="10.25" style="2" customWidth="1"/>
    <col min="3099" max="3099" width="12" style="2" customWidth="1"/>
    <col min="3100" max="3100" width="10.75" style="2" customWidth="1"/>
    <col min="3101" max="3103" width="0" style="2" hidden="1" customWidth="1"/>
    <col min="3104" max="3334" width="9.125" style="2"/>
    <col min="3335" max="3335" width="5.125" style="2" customWidth="1"/>
    <col min="3336" max="3336" width="26.25" style="2" customWidth="1"/>
    <col min="3337" max="3339" width="10.25" style="2" customWidth="1"/>
    <col min="3340" max="3341" width="12.25" style="2" customWidth="1"/>
    <col min="3342" max="3342" width="11.25" style="2" customWidth="1"/>
    <col min="3343" max="3343" width="12.25" style="2" customWidth="1"/>
    <col min="3344" max="3344" width="11.25" style="2" customWidth="1"/>
    <col min="3345" max="3345" width="15.125" style="2" customWidth="1"/>
    <col min="3346" max="3346" width="13.625" style="2" customWidth="1"/>
    <col min="3347" max="3347" width="12.25" style="2" customWidth="1"/>
    <col min="3348" max="3348" width="11.25" style="2" customWidth="1"/>
    <col min="3349" max="3349" width="14.125" style="2" customWidth="1"/>
    <col min="3350" max="3350" width="10.25" style="2" customWidth="1"/>
    <col min="3351" max="3351" width="14.125" style="2" customWidth="1"/>
    <col min="3352" max="3352" width="12" style="2" customWidth="1"/>
    <col min="3353" max="3353" width="13.25" style="2" customWidth="1"/>
    <col min="3354" max="3354" width="10.25" style="2" customWidth="1"/>
    <col min="3355" max="3355" width="12" style="2" customWidth="1"/>
    <col min="3356" max="3356" width="10.75" style="2" customWidth="1"/>
    <col min="3357" max="3359" width="0" style="2" hidden="1" customWidth="1"/>
    <col min="3360" max="3590" width="9.125" style="2"/>
    <col min="3591" max="3591" width="5.125" style="2" customWidth="1"/>
    <col min="3592" max="3592" width="26.25" style="2" customWidth="1"/>
    <col min="3593" max="3595" width="10.25" style="2" customWidth="1"/>
    <col min="3596" max="3597" width="12.25" style="2" customWidth="1"/>
    <col min="3598" max="3598" width="11.25" style="2" customWidth="1"/>
    <col min="3599" max="3599" width="12.25" style="2" customWidth="1"/>
    <col min="3600" max="3600" width="11.25" style="2" customWidth="1"/>
    <col min="3601" max="3601" width="15.125" style="2" customWidth="1"/>
    <col min="3602" max="3602" width="13.625" style="2" customWidth="1"/>
    <col min="3603" max="3603" width="12.25" style="2" customWidth="1"/>
    <col min="3604" max="3604" width="11.25" style="2" customWidth="1"/>
    <col min="3605" max="3605" width="14.125" style="2" customWidth="1"/>
    <col min="3606" max="3606" width="10.25" style="2" customWidth="1"/>
    <col min="3607" max="3607" width="14.125" style="2" customWidth="1"/>
    <col min="3608" max="3608" width="12" style="2" customWidth="1"/>
    <col min="3609" max="3609" width="13.25" style="2" customWidth="1"/>
    <col min="3610" max="3610" width="10.25" style="2" customWidth="1"/>
    <col min="3611" max="3611" width="12" style="2" customWidth="1"/>
    <col min="3612" max="3612" width="10.75" style="2" customWidth="1"/>
    <col min="3613" max="3615" width="0" style="2" hidden="1" customWidth="1"/>
    <col min="3616" max="3846" width="9.125" style="2"/>
    <col min="3847" max="3847" width="5.125" style="2" customWidth="1"/>
    <col min="3848" max="3848" width="26.25" style="2" customWidth="1"/>
    <col min="3849" max="3851" width="10.25" style="2" customWidth="1"/>
    <col min="3852" max="3853" width="12.25" style="2" customWidth="1"/>
    <col min="3854" max="3854" width="11.25" style="2" customWidth="1"/>
    <col min="3855" max="3855" width="12.25" style="2" customWidth="1"/>
    <col min="3856" max="3856" width="11.25" style="2" customWidth="1"/>
    <col min="3857" max="3857" width="15.125" style="2" customWidth="1"/>
    <col min="3858" max="3858" width="13.625" style="2" customWidth="1"/>
    <col min="3859" max="3859" width="12.25" style="2" customWidth="1"/>
    <col min="3860" max="3860" width="11.25" style="2" customWidth="1"/>
    <col min="3861" max="3861" width="14.125" style="2" customWidth="1"/>
    <col min="3862" max="3862" width="10.25" style="2" customWidth="1"/>
    <col min="3863" max="3863" width="14.125" style="2" customWidth="1"/>
    <col min="3864" max="3864" width="12" style="2" customWidth="1"/>
    <col min="3865" max="3865" width="13.25" style="2" customWidth="1"/>
    <col min="3866" max="3866" width="10.25" style="2" customWidth="1"/>
    <col min="3867" max="3867" width="12" style="2" customWidth="1"/>
    <col min="3868" max="3868" width="10.75" style="2" customWidth="1"/>
    <col min="3869" max="3871" width="0" style="2" hidden="1" customWidth="1"/>
    <col min="3872" max="4102" width="9.125" style="2"/>
    <col min="4103" max="4103" width="5.125" style="2" customWidth="1"/>
    <col min="4104" max="4104" width="26.25" style="2" customWidth="1"/>
    <col min="4105" max="4107" width="10.25" style="2" customWidth="1"/>
    <col min="4108" max="4109" width="12.25" style="2" customWidth="1"/>
    <col min="4110" max="4110" width="11.25" style="2" customWidth="1"/>
    <col min="4111" max="4111" width="12.25" style="2" customWidth="1"/>
    <col min="4112" max="4112" width="11.25" style="2" customWidth="1"/>
    <col min="4113" max="4113" width="15.125" style="2" customWidth="1"/>
    <col min="4114" max="4114" width="13.625" style="2" customWidth="1"/>
    <col min="4115" max="4115" width="12.25" style="2" customWidth="1"/>
    <col min="4116" max="4116" width="11.25" style="2" customWidth="1"/>
    <col min="4117" max="4117" width="14.125" style="2" customWidth="1"/>
    <col min="4118" max="4118" width="10.25" style="2" customWidth="1"/>
    <col min="4119" max="4119" width="14.125" style="2" customWidth="1"/>
    <col min="4120" max="4120" width="12" style="2" customWidth="1"/>
    <col min="4121" max="4121" width="13.25" style="2" customWidth="1"/>
    <col min="4122" max="4122" width="10.25" style="2" customWidth="1"/>
    <col min="4123" max="4123" width="12" style="2" customWidth="1"/>
    <col min="4124" max="4124" width="10.75" style="2" customWidth="1"/>
    <col min="4125" max="4127" width="0" style="2" hidden="1" customWidth="1"/>
    <col min="4128" max="4358" width="9.125" style="2"/>
    <col min="4359" max="4359" width="5.125" style="2" customWidth="1"/>
    <col min="4360" max="4360" width="26.25" style="2" customWidth="1"/>
    <col min="4361" max="4363" width="10.25" style="2" customWidth="1"/>
    <col min="4364" max="4365" width="12.25" style="2" customWidth="1"/>
    <col min="4366" max="4366" width="11.25" style="2" customWidth="1"/>
    <col min="4367" max="4367" width="12.25" style="2" customWidth="1"/>
    <col min="4368" max="4368" width="11.25" style="2" customWidth="1"/>
    <col min="4369" max="4369" width="15.125" style="2" customWidth="1"/>
    <col min="4370" max="4370" width="13.625" style="2" customWidth="1"/>
    <col min="4371" max="4371" width="12.25" style="2" customWidth="1"/>
    <col min="4372" max="4372" width="11.25" style="2" customWidth="1"/>
    <col min="4373" max="4373" width="14.125" style="2" customWidth="1"/>
    <col min="4374" max="4374" width="10.25" style="2" customWidth="1"/>
    <col min="4375" max="4375" width="14.125" style="2" customWidth="1"/>
    <col min="4376" max="4376" width="12" style="2" customWidth="1"/>
    <col min="4377" max="4377" width="13.25" style="2" customWidth="1"/>
    <col min="4378" max="4378" width="10.25" style="2" customWidth="1"/>
    <col min="4379" max="4379" width="12" style="2" customWidth="1"/>
    <col min="4380" max="4380" width="10.75" style="2" customWidth="1"/>
    <col min="4381" max="4383" width="0" style="2" hidden="1" customWidth="1"/>
    <col min="4384" max="4614" width="9.125" style="2"/>
    <col min="4615" max="4615" width="5.125" style="2" customWidth="1"/>
    <col min="4616" max="4616" width="26.25" style="2" customWidth="1"/>
    <col min="4617" max="4619" width="10.25" style="2" customWidth="1"/>
    <col min="4620" max="4621" width="12.25" style="2" customWidth="1"/>
    <col min="4622" max="4622" width="11.25" style="2" customWidth="1"/>
    <col min="4623" max="4623" width="12.25" style="2" customWidth="1"/>
    <col min="4624" max="4624" width="11.25" style="2" customWidth="1"/>
    <col min="4625" max="4625" width="15.125" style="2" customWidth="1"/>
    <col min="4626" max="4626" width="13.625" style="2" customWidth="1"/>
    <col min="4627" max="4627" width="12.25" style="2" customWidth="1"/>
    <col min="4628" max="4628" width="11.25" style="2" customWidth="1"/>
    <col min="4629" max="4629" width="14.125" style="2" customWidth="1"/>
    <col min="4630" max="4630" width="10.25" style="2" customWidth="1"/>
    <col min="4631" max="4631" width="14.125" style="2" customWidth="1"/>
    <col min="4632" max="4632" width="12" style="2" customWidth="1"/>
    <col min="4633" max="4633" width="13.25" style="2" customWidth="1"/>
    <col min="4634" max="4634" width="10.25" style="2" customWidth="1"/>
    <col min="4635" max="4635" width="12" style="2" customWidth="1"/>
    <col min="4636" max="4636" width="10.75" style="2" customWidth="1"/>
    <col min="4637" max="4639" width="0" style="2" hidden="1" customWidth="1"/>
    <col min="4640" max="4870" width="9.125" style="2"/>
    <col min="4871" max="4871" width="5.125" style="2" customWidth="1"/>
    <col min="4872" max="4872" width="26.25" style="2" customWidth="1"/>
    <col min="4873" max="4875" width="10.25" style="2" customWidth="1"/>
    <col min="4876" max="4877" width="12.25" style="2" customWidth="1"/>
    <col min="4878" max="4878" width="11.25" style="2" customWidth="1"/>
    <col min="4879" max="4879" width="12.25" style="2" customWidth="1"/>
    <col min="4880" max="4880" width="11.25" style="2" customWidth="1"/>
    <col min="4881" max="4881" width="15.125" style="2" customWidth="1"/>
    <col min="4882" max="4882" width="13.625" style="2" customWidth="1"/>
    <col min="4883" max="4883" width="12.25" style="2" customWidth="1"/>
    <col min="4884" max="4884" width="11.25" style="2" customWidth="1"/>
    <col min="4885" max="4885" width="14.125" style="2" customWidth="1"/>
    <col min="4886" max="4886" width="10.25" style="2" customWidth="1"/>
    <col min="4887" max="4887" width="14.125" style="2" customWidth="1"/>
    <col min="4888" max="4888" width="12" style="2" customWidth="1"/>
    <col min="4889" max="4889" width="13.25" style="2" customWidth="1"/>
    <col min="4890" max="4890" width="10.25" style="2" customWidth="1"/>
    <col min="4891" max="4891" width="12" style="2" customWidth="1"/>
    <col min="4892" max="4892" width="10.75" style="2" customWidth="1"/>
    <col min="4893" max="4895" width="0" style="2" hidden="1" customWidth="1"/>
    <col min="4896" max="5126" width="9.125" style="2"/>
    <col min="5127" max="5127" width="5.125" style="2" customWidth="1"/>
    <col min="5128" max="5128" width="26.25" style="2" customWidth="1"/>
    <col min="5129" max="5131" width="10.25" style="2" customWidth="1"/>
    <col min="5132" max="5133" width="12.25" style="2" customWidth="1"/>
    <col min="5134" max="5134" width="11.25" style="2" customWidth="1"/>
    <col min="5135" max="5135" width="12.25" style="2" customWidth="1"/>
    <col min="5136" max="5136" width="11.25" style="2" customWidth="1"/>
    <col min="5137" max="5137" width="15.125" style="2" customWidth="1"/>
    <col min="5138" max="5138" width="13.625" style="2" customWidth="1"/>
    <col min="5139" max="5139" width="12.25" style="2" customWidth="1"/>
    <col min="5140" max="5140" width="11.25" style="2" customWidth="1"/>
    <col min="5141" max="5141" width="14.125" style="2" customWidth="1"/>
    <col min="5142" max="5142" width="10.25" style="2" customWidth="1"/>
    <col min="5143" max="5143" width="14.125" style="2" customWidth="1"/>
    <col min="5144" max="5144" width="12" style="2" customWidth="1"/>
    <col min="5145" max="5145" width="13.25" style="2" customWidth="1"/>
    <col min="5146" max="5146" width="10.25" style="2" customWidth="1"/>
    <col min="5147" max="5147" width="12" style="2" customWidth="1"/>
    <col min="5148" max="5148" width="10.75" style="2" customWidth="1"/>
    <col min="5149" max="5151" width="0" style="2" hidden="1" customWidth="1"/>
    <col min="5152" max="5382" width="9.125" style="2"/>
    <col min="5383" max="5383" width="5.125" style="2" customWidth="1"/>
    <col min="5384" max="5384" width="26.25" style="2" customWidth="1"/>
    <col min="5385" max="5387" width="10.25" style="2" customWidth="1"/>
    <col min="5388" max="5389" width="12.25" style="2" customWidth="1"/>
    <col min="5390" max="5390" width="11.25" style="2" customWidth="1"/>
    <col min="5391" max="5391" width="12.25" style="2" customWidth="1"/>
    <col min="5392" max="5392" width="11.25" style="2" customWidth="1"/>
    <col min="5393" max="5393" width="15.125" style="2" customWidth="1"/>
    <col min="5394" max="5394" width="13.625" style="2" customWidth="1"/>
    <col min="5395" max="5395" width="12.25" style="2" customWidth="1"/>
    <col min="5396" max="5396" width="11.25" style="2" customWidth="1"/>
    <col min="5397" max="5397" width="14.125" style="2" customWidth="1"/>
    <col min="5398" max="5398" width="10.25" style="2" customWidth="1"/>
    <col min="5399" max="5399" width="14.125" style="2" customWidth="1"/>
    <col min="5400" max="5400" width="12" style="2" customWidth="1"/>
    <col min="5401" max="5401" width="13.25" style="2" customWidth="1"/>
    <col min="5402" max="5402" width="10.25" style="2" customWidth="1"/>
    <col min="5403" max="5403" width="12" style="2" customWidth="1"/>
    <col min="5404" max="5404" width="10.75" style="2" customWidth="1"/>
    <col min="5405" max="5407" width="0" style="2" hidden="1" customWidth="1"/>
    <col min="5408" max="5638" width="9.125" style="2"/>
    <col min="5639" max="5639" width="5.125" style="2" customWidth="1"/>
    <col min="5640" max="5640" width="26.25" style="2" customWidth="1"/>
    <col min="5641" max="5643" width="10.25" style="2" customWidth="1"/>
    <col min="5644" max="5645" width="12.25" style="2" customWidth="1"/>
    <col min="5646" max="5646" width="11.25" style="2" customWidth="1"/>
    <col min="5647" max="5647" width="12.25" style="2" customWidth="1"/>
    <col min="5648" max="5648" width="11.25" style="2" customWidth="1"/>
    <col min="5649" max="5649" width="15.125" style="2" customWidth="1"/>
    <col min="5650" max="5650" width="13.625" style="2" customWidth="1"/>
    <col min="5651" max="5651" width="12.25" style="2" customWidth="1"/>
    <col min="5652" max="5652" width="11.25" style="2" customWidth="1"/>
    <col min="5653" max="5653" width="14.125" style="2" customWidth="1"/>
    <col min="5654" max="5654" width="10.25" style="2" customWidth="1"/>
    <col min="5655" max="5655" width="14.125" style="2" customWidth="1"/>
    <col min="5656" max="5656" width="12" style="2" customWidth="1"/>
    <col min="5657" max="5657" width="13.25" style="2" customWidth="1"/>
    <col min="5658" max="5658" width="10.25" style="2" customWidth="1"/>
    <col min="5659" max="5659" width="12" style="2" customWidth="1"/>
    <col min="5660" max="5660" width="10.75" style="2" customWidth="1"/>
    <col min="5661" max="5663" width="0" style="2" hidden="1" customWidth="1"/>
    <col min="5664" max="5894" width="9.125" style="2"/>
    <col min="5895" max="5895" width="5.125" style="2" customWidth="1"/>
    <col min="5896" max="5896" width="26.25" style="2" customWidth="1"/>
    <col min="5897" max="5899" width="10.25" style="2" customWidth="1"/>
    <col min="5900" max="5901" width="12.25" style="2" customWidth="1"/>
    <col min="5902" max="5902" width="11.25" style="2" customWidth="1"/>
    <col min="5903" max="5903" width="12.25" style="2" customWidth="1"/>
    <col min="5904" max="5904" width="11.25" style="2" customWidth="1"/>
    <col min="5905" max="5905" width="15.125" style="2" customWidth="1"/>
    <col min="5906" max="5906" width="13.625" style="2" customWidth="1"/>
    <col min="5907" max="5907" width="12.25" style="2" customWidth="1"/>
    <col min="5908" max="5908" width="11.25" style="2" customWidth="1"/>
    <col min="5909" max="5909" width="14.125" style="2" customWidth="1"/>
    <col min="5910" max="5910" width="10.25" style="2" customWidth="1"/>
    <col min="5911" max="5911" width="14.125" style="2" customWidth="1"/>
    <col min="5912" max="5912" width="12" style="2" customWidth="1"/>
    <col min="5913" max="5913" width="13.25" style="2" customWidth="1"/>
    <col min="5914" max="5914" width="10.25" style="2" customWidth="1"/>
    <col min="5915" max="5915" width="12" style="2" customWidth="1"/>
    <col min="5916" max="5916" width="10.75" style="2" customWidth="1"/>
    <col min="5917" max="5919" width="0" style="2" hidden="1" customWidth="1"/>
    <col min="5920" max="6150" width="9.125" style="2"/>
    <col min="6151" max="6151" width="5.125" style="2" customWidth="1"/>
    <col min="6152" max="6152" width="26.25" style="2" customWidth="1"/>
    <col min="6153" max="6155" width="10.25" style="2" customWidth="1"/>
    <col min="6156" max="6157" width="12.25" style="2" customWidth="1"/>
    <col min="6158" max="6158" width="11.25" style="2" customWidth="1"/>
    <col min="6159" max="6159" width="12.25" style="2" customWidth="1"/>
    <col min="6160" max="6160" width="11.25" style="2" customWidth="1"/>
    <col min="6161" max="6161" width="15.125" style="2" customWidth="1"/>
    <col min="6162" max="6162" width="13.625" style="2" customWidth="1"/>
    <col min="6163" max="6163" width="12.25" style="2" customWidth="1"/>
    <col min="6164" max="6164" width="11.25" style="2" customWidth="1"/>
    <col min="6165" max="6165" width="14.125" style="2" customWidth="1"/>
    <col min="6166" max="6166" width="10.25" style="2" customWidth="1"/>
    <col min="6167" max="6167" width="14.125" style="2" customWidth="1"/>
    <col min="6168" max="6168" width="12" style="2" customWidth="1"/>
    <col min="6169" max="6169" width="13.25" style="2" customWidth="1"/>
    <col min="6170" max="6170" width="10.25" style="2" customWidth="1"/>
    <col min="6171" max="6171" width="12" style="2" customWidth="1"/>
    <col min="6172" max="6172" width="10.75" style="2" customWidth="1"/>
    <col min="6173" max="6175" width="0" style="2" hidden="1" customWidth="1"/>
    <col min="6176" max="6406" width="9.125" style="2"/>
    <col min="6407" max="6407" width="5.125" style="2" customWidth="1"/>
    <col min="6408" max="6408" width="26.25" style="2" customWidth="1"/>
    <col min="6409" max="6411" width="10.25" style="2" customWidth="1"/>
    <col min="6412" max="6413" width="12.25" style="2" customWidth="1"/>
    <col min="6414" max="6414" width="11.25" style="2" customWidth="1"/>
    <col min="6415" max="6415" width="12.25" style="2" customWidth="1"/>
    <col min="6416" max="6416" width="11.25" style="2" customWidth="1"/>
    <col min="6417" max="6417" width="15.125" style="2" customWidth="1"/>
    <col min="6418" max="6418" width="13.625" style="2" customWidth="1"/>
    <col min="6419" max="6419" width="12.25" style="2" customWidth="1"/>
    <col min="6420" max="6420" width="11.25" style="2" customWidth="1"/>
    <col min="6421" max="6421" width="14.125" style="2" customWidth="1"/>
    <col min="6422" max="6422" width="10.25" style="2" customWidth="1"/>
    <col min="6423" max="6423" width="14.125" style="2" customWidth="1"/>
    <col min="6424" max="6424" width="12" style="2" customWidth="1"/>
    <col min="6425" max="6425" width="13.25" style="2" customWidth="1"/>
    <col min="6426" max="6426" width="10.25" style="2" customWidth="1"/>
    <col min="6427" max="6427" width="12" style="2" customWidth="1"/>
    <col min="6428" max="6428" width="10.75" style="2" customWidth="1"/>
    <col min="6429" max="6431" width="0" style="2" hidden="1" customWidth="1"/>
    <col min="6432" max="6662" width="9.125" style="2"/>
    <col min="6663" max="6663" width="5.125" style="2" customWidth="1"/>
    <col min="6664" max="6664" width="26.25" style="2" customWidth="1"/>
    <col min="6665" max="6667" width="10.25" style="2" customWidth="1"/>
    <col min="6668" max="6669" width="12.25" style="2" customWidth="1"/>
    <col min="6670" max="6670" width="11.25" style="2" customWidth="1"/>
    <col min="6671" max="6671" width="12.25" style="2" customWidth="1"/>
    <col min="6672" max="6672" width="11.25" style="2" customWidth="1"/>
    <col min="6673" max="6673" width="15.125" style="2" customWidth="1"/>
    <col min="6674" max="6674" width="13.625" style="2" customWidth="1"/>
    <col min="6675" max="6675" width="12.25" style="2" customWidth="1"/>
    <col min="6676" max="6676" width="11.25" style="2" customWidth="1"/>
    <col min="6677" max="6677" width="14.125" style="2" customWidth="1"/>
    <col min="6678" max="6678" width="10.25" style="2" customWidth="1"/>
    <col min="6679" max="6679" width="14.125" style="2" customWidth="1"/>
    <col min="6680" max="6680" width="12" style="2" customWidth="1"/>
    <col min="6681" max="6681" width="13.25" style="2" customWidth="1"/>
    <col min="6682" max="6682" width="10.25" style="2" customWidth="1"/>
    <col min="6683" max="6683" width="12" style="2" customWidth="1"/>
    <col min="6684" max="6684" width="10.75" style="2" customWidth="1"/>
    <col min="6685" max="6687" width="0" style="2" hidden="1" customWidth="1"/>
    <col min="6688" max="6918" width="9.125" style="2"/>
    <col min="6919" max="6919" width="5.125" style="2" customWidth="1"/>
    <col min="6920" max="6920" width="26.25" style="2" customWidth="1"/>
    <col min="6921" max="6923" width="10.25" style="2" customWidth="1"/>
    <col min="6924" max="6925" width="12.25" style="2" customWidth="1"/>
    <col min="6926" max="6926" width="11.25" style="2" customWidth="1"/>
    <col min="6927" max="6927" width="12.25" style="2" customWidth="1"/>
    <col min="6928" max="6928" width="11.25" style="2" customWidth="1"/>
    <col min="6929" max="6929" width="15.125" style="2" customWidth="1"/>
    <col min="6930" max="6930" width="13.625" style="2" customWidth="1"/>
    <col min="6931" max="6931" width="12.25" style="2" customWidth="1"/>
    <col min="6932" max="6932" width="11.25" style="2" customWidth="1"/>
    <col min="6933" max="6933" width="14.125" style="2" customWidth="1"/>
    <col min="6934" max="6934" width="10.25" style="2" customWidth="1"/>
    <col min="6935" max="6935" width="14.125" style="2" customWidth="1"/>
    <col min="6936" max="6936" width="12" style="2" customWidth="1"/>
    <col min="6937" max="6937" width="13.25" style="2" customWidth="1"/>
    <col min="6938" max="6938" width="10.25" style="2" customWidth="1"/>
    <col min="6939" max="6939" width="12" style="2" customWidth="1"/>
    <col min="6940" max="6940" width="10.75" style="2" customWidth="1"/>
    <col min="6941" max="6943" width="0" style="2" hidden="1" customWidth="1"/>
    <col min="6944" max="7174" width="9.125" style="2"/>
    <col min="7175" max="7175" width="5.125" style="2" customWidth="1"/>
    <col min="7176" max="7176" width="26.25" style="2" customWidth="1"/>
    <col min="7177" max="7179" width="10.25" style="2" customWidth="1"/>
    <col min="7180" max="7181" width="12.25" style="2" customWidth="1"/>
    <col min="7182" max="7182" width="11.25" style="2" customWidth="1"/>
    <col min="7183" max="7183" width="12.25" style="2" customWidth="1"/>
    <col min="7184" max="7184" width="11.25" style="2" customWidth="1"/>
    <col min="7185" max="7185" width="15.125" style="2" customWidth="1"/>
    <col min="7186" max="7186" width="13.625" style="2" customWidth="1"/>
    <col min="7187" max="7187" width="12.25" style="2" customWidth="1"/>
    <col min="7188" max="7188" width="11.25" style="2" customWidth="1"/>
    <col min="7189" max="7189" width="14.125" style="2" customWidth="1"/>
    <col min="7190" max="7190" width="10.25" style="2" customWidth="1"/>
    <col min="7191" max="7191" width="14.125" style="2" customWidth="1"/>
    <col min="7192" max="7192" width="12" style="2" customWidth="1"/>
    <col min="7193" max="7193" width="13.25" style="2" customWidth="1"/>
    <col min="7194" max="7194" width="10.25" style="2" customWidth="1"/>
    <col min="7195" max="7195" width="12" style="2" customWidth="1"/>
    <col min="7196" max="7196" width="10.75" style="2" customWidth="1"/>
    <col min="7197" max="7199" width="0" style="2" hidden="1" customWidth="1"/>
    <col min="7200" max="7430" width="9.125" style="2"/>
    <col min="7431" max="7431" width="5.125" style="2" customWidth="1"/>
    <col min="7432" max="7432" width="26.25" style="2" customWidth="1"/>
    <col min="7433" max="7435" width="10.25" style="2" customWidth="1"/>
    <col min="7436" max="7437" width="12.25" style="2" customWidth="1"/>
    <col min="7438" max="7438" width="11.25" style="2" customWidth="1"/>
    <col min="7439" max="7439" width="12.25" style="2" customWidth="1"/>
    <col min="7440" max="7440" width="11.25" style="2" customWidth="1"/>
    <col min="7441" max="7441" width="15.125" style="2" customWidth="1"/>
    <col min="7442" max="7442" width="13.625" style="2" customWidth="1"/>
    <col min="7443" max="7443" width="12.25" style="2" customWidth="1"/>
    <col min="7444" max="7444" width="11.25" style="2" customWidth="1"/>
    <col min="7445" max="7445" width="14.125" style="2" customWidth="1"/>
    <col min="7446" max="7446" width="10.25" style="2" customWidth="1"/>
    <col min="7447" max="7447" width="14.125" style="2" customWidth="1"/>
    <col min="7448" max="7448" width="12" style="2" customWidth="1"/>
    <col min="7449" max="7449" width="13.25" style="2" customWidth="1"/>
    <col min="7450" max="7450" width="10.25" style="2" customWidth="1"/>
    <col min="7451" max="7451" width="12" style="2" customWidth="1"/>
    <col min="7452" max="7452" width="10.75" style="2" customWidth="1"/>
    <col min="7453" max="7455" width="0" style="2" hidden="1" customWidth="1"/>
    <col min="7456" max="7686" width="9.125" style="2"/>
    <col min="7687" max="7687" width="5.125" style="2" customWidth="1"/>
    <col min="7688" max="7688" width="26.25" style="2" customWidth="1"/>
    <col min="7689" max="7691" width="10.25" style="2" customWidth="1"/>
    <col min="7692" max="7693" width="12.25" style="2" customWidth="1"/>
    <col min="7694" max="7694" width="11.25" style="2" customWidth="1"/>
    <col min="7695" max="7695" width="12.25" style="2" customWidth="1"/>
    <col min="7696" max="7696" width="11.25" style="2" customWidth="1"/>
    <col min="7697" max="7697" width="15.125" style="2" customWidth="1"/>
    <col min="7698" max="7698" width="13.625" style="2" customWidth="1"/>
    <col min="7699" max="7699" width="12.25" style="2" customWidth="1"/>
    <col min="7700" max="7700" width="11.25" style="2" customWidth="1"/>
    <col min="7701" max="7701" width="14.125" style="2" customWidth="1"/>
    <col min="7702" max="7702" width="10.25" style="2" customWidth="1"/>
    <col min="7703" max="7703" width="14.125" style="2" customWidth="1"/>
    <col min="7704" max="7704" width="12" style="2" customWidth="1"/>
    <col min="7705" max="7705" width="13.25" style="2" customWidth="1"/>
    <col min="7706" max="7706" width="10.25" style="2" customWidth="1"/>
    <col min="7707" max="7707" width="12" style="2" customWidth="1"/>
    <col min="7708" max="7708" width="10.75" style="2" customWidth="1"/>
    <col min="7709" max="7711" width="0" style="2" hidden="1" customWidth="1"/>
    <col min="7712" max="7942" width="9.125" style="2"/>
    <col min="7943" max="7943" width="5.125" style="2" customWidth="1"/>
    <col min="7944" max="7944" width="26.25" style="2" customWidth="1"/>
    <col min="7945" max="7947" width="10.25" style="2" customWidth="1"/>
    <col min="7948" max="7949" width="12.25" style="2" customWidth="1"/>
    <col min="7950" max="7950" width="11.25" style="2" customWidth="1"/>
    <col min="7951" max="7951" width="12.25" style="2" customWidth="1"/>
    <col min="7952" max="7952" width="11.25" style="2" customWidth="1"/>
    <col min="7953" max="7953" width="15.125" style="2" customWidth="1"/>
    <col min="7954" max="7954" width="13.625" style="2" customWidth="1"/>
    <col min="7955" max="7955" width="12.25" style="2" customWidth="1"/>
    <col min="7956" max="7956" width="11.25" style="2" customWidth="1"/>
    <col min="7957" max="7957" width="14.125" style="2" customWidth="1"/>
    <col min="7958" max="7958" width="10.25" style="2" customWidth="1"/>
    <col min="7959" max="7959" width="14.125" style="2" customWidth="1"/>
    <col min="7960" max="7960" width="12" style="2" customWidth="1"/>
    <col min="7961" max="7961" width="13.25" style="2" customWidth="1"/>
    <col min="7962" max="7962" width="10.25" style="2" customWidth="1"/>
    <col min="7963" max="7963" width="12" style="2" customWidth="1"/>
    <col min="7964" max="7964" width="10.75" style="2" customWidth="1"/>
    <col min="7965" max="7967" width="0" style="2" hidden="1" customWidth="1"/>
    <col min="7968" max="8198" width="9.125" style="2"/>
    <col min="8199" max="8199" width="5.125" style="2" customWidth="1"/>
    <col min="8200" max="8200" width="26.25" style="2" customWidth="1"/>
    <col min="8201" max="8203" width="10.25" style="2" customWidth="1"/>
    <col min="8204" max="8205" width="12.25" style="2" customWidth="1"/>
    <col min="8206" max="8206" width="11.25" style="2" customWidth="1"/>
    <col min="8207" max="8207" width="12.25" style="2" customWidth="1"/>
    <col min="8208" max="8208" width="11.25" style="2" customWidth="1"/>
    <col min="8209" max="8209" width="15.125" style="2" customWidth="1"/>
    <col min="8210" max="8210" width="13.625" style="2" customWidth="1"/>
    <col min="8211" max="8211" width="12.25" style="2" customWidth="1"/>
    <col min="8212" max="8212" width="11.25" style="2" customWidth="1"/>
    <col min="8213" max="8213" width="14.125" style="2" customWidth="1"/>
    <col min="8214" max="8214" width="10.25" style="2" customWidth="1"/>
    <col min="8215" max="8215" width="14.125" style="2" customWidth="1"/>
    <col min="8216" max="8216" width="12" style="2" customWidth="1"/>
    <col min="8217" max="8217" width="13.25" style="2" customWidth="1"/>
    <col min="8218" max="8218" width="10.25" style="2" customWidth="1"/>
    <col min="8219" max="8219" width="12" style="2" customWidth="1"/>
    <col min="8220" max="8220" width="10.75" style="2" customWidth="1"/>
    <col min="8221" max="8223" width="0" style="2" hidden="1" customWidth="1"/>
    <col min="8224" max="8454" width="9.125" style="2"/>
    <col min="8455" max="8455" width="5.125" style="2" customWidth="1"/>
    <col min="8456" max="8456" width="26.25" style="2" customWidth="1"/>
    <col min="8457" max="8459" width="10.25" style="2" customWidth="1"/>
    <col min="8460" max="8461" width="12.25" style="2" customWidth="1"/>
    <col min="8462" max="8462" width="11.25" style="2" customWidth="1"/>
    <col min="8463" max="8463" width="12.25" style="2" customWidth="1"/>
    <col min="8464" max="8464" width="11.25" style="2" customWidth="1"/>
    <col min="8465" max="8465" width="15.125" style="2" customWidth="1"/>
    <col min="8466" max="8466" width="13.625" style="2" customWidth="1"/>
    <col min="8467" max="8467" width="12.25" style="2" customWidth="1"/>
    <col min="8468" max="8468" width="11.25" style="2" customWidth="1"/>
    <col min="8469" max="8469" width="14.125" style="2" customWidth="1"/>
    <col min="8470" max="8470" width="10.25" style="2" customWidth="1"/>
    <col min="8471" max="8471" width="14.125" style="2" customWidth="1"/>
    <col min="8472" max="8472" width="12" style="2" customWidth="1"/>
    <col min="8473" max="8473" width="13.25" style="2" customWidth="1"/>
    <col min="8474" max="8474" width="10.25" style="2" customWidth="1"/>
    <col min="8475" max="8475" width="12" style="2" customWidth="1"/>
    <col min="8476" max="8476" width="10.75" style="2" customWidth="1"/>
    <col min="8477" max="8479" width="0" style="2" hidden="1" customWidth="1"/>
    <col min="8480" max="8710" width="9.125" style="2"/>
    <col min="8711" max="8711" width="5.125" style="2" customWidth="1"/>
    <col min="8712" max="8712" width="26.25" style="2" customWidth="1"/>
    <col min="8713" max="8715" width="10.25" style="2" customWidth="1"/>
    <col min="8716" max="8717" width="12.25" style="2" customWidth="1"/>
    <col min="8718" max="8718" width="11.25" style="2" customWidth="1"/>
    <col min="8719" max="8719" width="12.25" style="2" customWidth="1"/>
    <col min="8720" max="8720" width="11.25" style="2" customWidth="1"/>
    <col min="8721" max="8721" width="15.125" style="2" customWidth="1"/>
    <col min="8722" max="8722" width="13.625" style="2" customWidth="1"/>
    <col min="8723" max="8723" width="12.25" style="2" customWidth="1"/>
    <col min="8724" max="8724" width="11.25" style="2" customWidth="1"/>
    <col min="8725" max="8725" width="14.125" style="2" customWidth="1"/>
    <col min="8726" max="8726" width="10.25" style="2" customWidth="1"/>
    <col min="8727" max="8727" width="14.125" style="2" customWidth="1"/>
    <col min="8728" max="8728" width="12" style="2" customWidth="1"/>
    <col min="8729" max="8729" width="13.25" style="2" customWidth="1"/>
    <col min="8730" max="8730" width="10.25" style="2" customWidth="1"/>
    <col min="8731" max="8731" width="12" style="2" customWidth="1"/>
    <col min="8732" max="8732" width="10.75" style="2" customWidth="1"/>
    <col min="8733" max="8735" width="0" style="2" hidden="1" customWidth="1"/>
    <col min="8736" max="8966" width="9.125" style="2"/>
    <col min="8967" max="8967" width="5.125" style="2" customWidth="1"/>
    <col min="8968" max="8968" width="26.25" style="2" customWidth="1"/>
    <col min="8969" max="8971" width="10.25" style="2" customWidth="1"/>
    <col min="8972" max="8973" width="12.25" style="2" customWidth="1"/>
    <col min="8974" max="8974" width="11.25" style="2" customWidth="1"/>
    <col min="8975" max="8975" width="12.25" style="2" customWidth="1"/>
    <col min="8976" max="8976" width="11.25" style="2" customWidth="1"/>
    <col min="8977" max="8977" width="15.125" style="2" customWidth="1"/>
    <col min="8978" max="8978" width="13.625" style="2" customWidth="1"/>
    <col min="8979" max="8979" width="12.25" style="2" customWidth="1"/>
    <col min="8980" max="8980" width="11.25" style="2" customWidth="1"/>
    <col min="8981" max="8981" width="14.125" style="2" customWidth="1"/>
    <col min="8982" max="8982" width="10.25" style="2" customWidth="1"/>
    <col min="8983" max="8983" width="14.125" style="2" customWidth="1"/>
    <col min="8984" max="8984" width="12" style="2" customWidth="1"/>
    <col min="8985" max="8985" width="13.25" style="2" customWidth="1"/>
    <col min="8986" max="8986" width="10.25" style="2" customWidth="1"/>
    <col min="8987" max="8987" width="12" style="2" customWidth="1"/>
    <col min="8988" max="8988" width="10.75" style="2" customWidth="1"/>
    <col min="8989" max="8991" width="0" style="2" hidden="1" customWidth="1"/>
    <col min="8992" max="9222" width="9.125" style="2"/>
    <col min="9223" max="9223" width="5.125" style="2" customWidth="1"/>
    <col min="9224" max="9224" width="26.25" style="2" customWidth="1"/>
    <col min="9225" max="9227" width="10.25" style="2" customWidth="1"/>
    <col min="9228" max="9229" width="12.25" style="2" customWidth="1"/>
    <col min="9230" max="9230" width="11.25" style="2" customWidth="1"/>
    <col min="9231" max="9231" width="12.25" style="2" customWidth="1"/>
    <col min="9232" max="9232" width="11.25" style="2" customWidth="1"/>
    <col min="9233" max="9233" width="15.125" style="2" customWidth="1"/>
    <col min="9234" max="9234" width="13.625" style="2" customWidth="1"/>
    <col min="9235" max="9235" width="12.25" style="2" customWidth="1"/>
    <col min="9236" max="9236" width="11.25" style="2" customWidth="1"/>
    <col min="9237" max="9237" width="14.125" style="2" customWidth="1"/>
    <col min="9238" max="9238" width="10.25" style="2" customWidth="1"/>
    <col min="9239" max="9239" width="14.125" style="2" customWidth="1"/>
    <col min="9240" max="9240" width="12" style="2" customWidth="1"/>
    <col min="9241" max="9241" width="13.25" style="2" customWidth="1"/>
    <col min="9242" max="9242" width="10.25" style="2" customWidth="1"/>
    <col min="9243" max="9243" width="12" style="2" customWidth="1"/>
    <col min="9244" max="9244" width="10.75" style="2" customWidth="1"/>
    <col min="9245" max="9247" width="0" style="2" hidden="1" customWidth="1"/>
    <col min="9248" max="9478" width="9.125" style="2"/>
    <col min="9479" max="9479" width="5.125" style="2" customWidth="1"/>
    <col min="9480" max="9480" width="26.25" style="2" customWidth="1"/>
    <col min="9481" max="9483" width="10.25" style="2" customWidth="1"/>
    <col min="9484" max="9485" width="12.25" style="2" customWidth="1"/>
    <col min="9486" max="9486" width="11.25" style="2" customWidth="1"/>
    <col min="9487" max="9487" width="12.25" style="2" customWidth="1"/>
    <col min="9488" max="9488" width="11.25" style="2" customWidth="1"/>
    <col min="9489" max="9489" width="15.125" style="2" customWidth="1"/>
    <col min="9490" max="9490" width="13.625" style="2" customWidth="1"/>
    <col min="9491" max="9491" width="12.25" style="2" customWidth="1"/>
    <col min="9492" max="9492" width="11.25" style="2" customWidth="1"/>
    <col min="9493" max="9493" width="14.125" style="2" customWidth="1"/>
    <col min="9494" max="9494" width="10.25" style="2" customWidth="1"/>
    <col min="9495" max="9495" width="14.125" style="2" customWidth="1"/>
    <col min="9496" max="9496" width="12" style="2" customWidth="1"/>
    <col min="9497" max="9497" width="13.25" style="2" customWidth="1"/>
    <col min="9498" max="9498" width="10.25" style="2" customWidth="1"/>
    <col min="9499" max="9499" width="12" style="2" customWidth="1"/>
    <col min="9500" max="9500" width="10.75" style="2" customWidth="1"/>
    <col min="9501" max="9503" width="0" style="2" hidden="1" customWidth="1"/>
    <col min="9504" max="9734" width="9.125" style="2"/>
    <col min="9735" max="9735" width="5.125" style="2" customWidth="1"/>
    <col min="9736" max="9736" width="26.25" style="2" customWidth="1"/>
    <col min="9737" max="9739" width="10.25" style="2" customWidth="1"/>
    <col min="9740" max="9741" width="12.25" style="2" customWidth="1"/>
    <col min="9742" max="9742" width="11.25" style="2" customWidth="1"/>
    <col min="9743" max="9743" width="12.25" style="2" customWidth="1"/>
    <col min="9744" max="9744" width="11.25" style="2" customWidth="1"/>
    <col min="9745" max="9745" width="15.125" style="2" customWidth="1"/>
    <col min="9746" max="9746" width="13.625" style="2" customWidth="1"/>
    <col min="9747" max="9747" width="12.25" style="2" customWidth="1"/>
    <col min="9748" max="9748" width="11.25" style="2" customWidth="1"/>
    <col min="9749" max="9749" width="14.125" style="2" customWidth="1"/>
    <col min="9750" max="9750" width="10.25" style="2" customWidth="1"/>
    <col min="9751" max="9751" width="14.125" style="2" customWidth="1"/>
    <col min="9752" max="9752" width="12" style="2" customWidth="1"/>
    <col min="9753" max="9753" width="13.25" style="2" customWidth="1"/>
    <col min="9754" max="9754" width="10.25" style="2" customWidth="1"/>
    <col min="9755" max="9755" width="12" style="2" customWidth="1"/>
    <col min="9756" max="9756" width="10.75" style="2" customWidth="1"/>
    <col min="9757" max="9759" width="0" style="2" hidden="1" customWidth="1"/>
    <col min="9760" max="9990" width="9.125" style="2"/>
    <col min="9991" max="9991" width="5.125" style="2" customWidth="1"/>
    <col min="9992" max="9992" width="26.25" style="2" customWidth="1"/>
    <col min="9993" max="9995" width="10.25" style="2" customWidth="1"/>
    <col min="9996" max="9997" width="12.25" style="2" customWidth="1"/>
    <col min="9998" max="9998" width="11.25" style="2" customWidth="1"/>
    <col min="9999" max="9999" width="12.25" style="2" customWidth="1"/>
    <col min="10000" max="10000" width="11.25" style="2" customWidth="1"/>
    <col min="10001" max="10001" width="15.125" style="2" customWidth="1"/>
    <col min="10002" max="10002" width="13.625" style="2" customWidth="1"/>
    <col min="10003" max="10003" width="12.25" style="2" customWidth="1"/>
    <col min="10004" max="10004" width="11.25" style="2" customWidth="1"/>
    <col min="10005" max="10005" width="14.125" style="2" customWidth="1"/>
    <col min="10006" max="10006" width="10.25" style="2" customWidth="1"/>
    <col min="10007" max="10007" width="14.125" style="2" customWidth="1"/>
    <col min="10008" max="10008" width="12" style="2" customWidth="1"/>
    <col min="10009" max="10009" width="13.25" style="2" customWidth="1"/>
    <col min="10010" max="10010" width="10.25" style="2" customWidth="1"/>
    <col min="10011" max="10011" width="12" style="2" customWidth="1"/>
    <col min="10012" max="10012" width="10.75" style="2" customWidth="1"/>
    <col min="10013" max="10015" width="0" style="2" hidden="1" customWidth="1"/>
    <col min="10016" max="10246" width="9.125" style="2"/>
    <col min="10247" max="10247" width="5.125" style="2" customWidth="1"/>
    <col min="10248" max="10248" width="26.25" style="2" customWidth="1"/>
    <col min="10249" max="10251" width="10.25" style="2" customWidth="1"/>
    <col min="10252" max="10253" width="12.25" style="2" customWidth="1"/>
    <col min="10254" max="10254" width="11.25" style="2" customWidth="1"/>
    <col min="10255" max="10255" width="12.25" style="2" customWidth="1"/>
    <col min="10256" max="10256" width="11.25" style="2" customWidth="1"/>
    <col min="10257" max="10257" width="15.125" style="2" customWidth="1"/>
    <col min="10258" max="10258" width="13.625" style="2" customWidth="1"/>
    <col min="10259" max="10259" width="12.25" style="2" customWidth="1"/>
    <col min="10260" max="10260" width="11.25" style="2" customWidth="1"/>
    <col min="10261" max="10261" width="14.125" style="2" customWidth="1"/>
    <col min="10262" max="10262" width="10.25" style="2" customWidth="1"/>
    <col min="10263" max="10263" width="14.125" style="2" customWidth="1"/>
    <col min="10264" max="10264" width="12" style="2" customWidth="1"/>
    <col min="10265" max="10265" width="13.25" style="2" customWidth="1"/>
    <col min="10266" max="10266" width="10.25" style="2" customWidth="1"/>
    <col min="10267" max="10267" width="12" style="2" customWidth="1"/>
    <col min="10268" max="10268" width="10.75" style="2" customWidth="1"/>
    <col min="10269" max="10271" width="0" style="2" hidden="1" customWidth="1"/>
    <col min="10272" max="10502" width="9.125" style="2"/>
    <col min="10503" max="10503" width="5.125" style="2" customWidth="1"/>
    <col min="10504" max="10504" width="26.25" style="2" customWidth="1"/>
    <col min="10505" max="10507" width="10.25" style="2" customWidth="1"/>
    <col min="10508" max="10509" width="12.25" style="2" customWidth="1"/>
    <col min="10510" max="10510" width="11.25" style="2" customWidth="1"/>
    <col min="10511" max="10511" width="12.25" style="2" customWidth="1"/>
    <col min="10512" max="10512" width="11.25" style="2" customWidth="1"/>
    <col min="10513" max="10513" width="15.125" style="2" customWidth="1"/>
    <col min="10514" max="10514" width="13.625" style="2" customWidth="1"/>
    <col min="10515" max="10515" width="12.25" style="2" customWidth="1"/>
    <col min="10516" max="10516" width="11.25" style="2" customWidth="1"/>
    <col min="10517" max="10517" width="14.125" style="2" customWidth="1"/>
    <col min="10518" max="10518" width="10.25" style="2" customWidth="1"/>
    <col min="10519" max="10519" width="14.125" style="2" customWidth="1"/>
    <col min="10520" max="10520" width="12" style="2" customWidth="1"/>
    <col min="10521" max="10521" width="13.25" style="2" customWidth="1"/>
    <col min="10522" max="10522" width="10.25" style="2" customWidth="1"/>
    <col min="10523" max="10523" width="12" style="2" customWidth="1"/>
    <col min="10524" max="10524" width="10.75" style="2" customWidth="1"/>
    <col min="10525" max="10527" width="0" style="2" hidden="1" customWidth="1"/>
    <col min="10528" max="10758" width="9.125" style="2"/>
    <col min="10759" max="10759" width="5.125" style="2" customWidth="1"/>
    <col min="10760" max="10760" width="26.25" style="2" customWidth="1"/>
    <col min="10761" max="10763" width="10.25" style="2" customWidth="1"/>
    <col min="10764" max="10765" width="12.25" style="2" customWidth="1"/>
    <col min="10766" max="10766" width="11.25" style="2" customWidth="1"/>
    <col min="10767" max="10767" width="12.25" style="2" customWidth="1"/>
    <col min="10768" max="10768" width="11.25" style="2" customWidth="1"/>
    <col min="10769" max="10769" width="15.125" style="2" customWidth="1"/>
    <col min="10770" max="10770" width="13.625" style="2" customWidth="1"/>
    <col min="10771" max="10771" width="12.25" style="2" customWidth="1"/>
    <col min="10772" max="10772" width="11.25" style="2" customWidth="1"/>
    <col min="10773" max="10773" width="14.125" style="2" customWidth="1"/>
    <col min="10774" max="10774" width="10.25" style="2" customWidth="1"/>
    <col min="10775" max="10775" width="14.125" style="2" customWidth="1"/>
    <col min="10776" max="10776" width="12" style="2" customWidth="1"/>
    <col min="10777" max="10777" width="13.25" style="2" customWidth="1"/>
    <col min="10778" max="10778" width="10.25" style="2" customWidth="1"/>
    <col min="10779" max="10779" width="12" style="2" customWidth="1"/>
    <col min="10780" max="10780" width="10.75" style="2" customWidth="1"/>
    <col min="10781" max="10783" width="0" style="2" hidden="1" customWidth="1"/>
    <col min="10784" max="11014" width="9.125" style="2"/>
    <col min="11015" max="11015" width="5.125" style="2" customWidth="1"/>
    <col min="11016" max="11016" width="26.25" style="2" customWidth="1"/>
    <col min="11017" max="11019" width="10.25" style="2" customWidth="1"/>
    <col min="11020" max="11021" width="12.25" style="2" customWidth="1"/>
    <col min="11022" max="11022" width="11.25" style="2" customWidth="1"/>
    <col min="11023" max="11023" width="12.25" style="2" customWidth="1"/>
    <col min="11024" max="11024" width="11.25" style="2" customWidth="1"/>
    <col min="11025" max="11025" width="15.125" style="2" customWidth="1"/>
    <col min="11026" max="11026" width="13.625" style="2" customWidth="1"/>
    <col min="11027" max="11027" width="12.25" style="2" customWidth="1"/>
    <col min="11028" max="11028" width="11.25" style="2" customWidth="1"/>
    <col min="11029" max="11029" width="14.125" style="2" customWidth="1"/>
    <col min="11030" max="11030" width="10.25" style="2" customWidth="1"/>
    <col min="11031" max="11031" width="14.125" style="2" customWidth="1"/>
    <col min="11032" max="11032" width="12" style="2" customWidth="1"/>
    <col min="11033" max="11033" width="13.25" style="2" customWidth="1"/>
    <col min="11034" max="11034" width="10.25" style="2" customWidth="1"/>
    <col min="11035" max="11035" width="12" style="2" customWidth="1"/>
    <col min="11036" max="11036" width="10.75" style="2" customWidth="1"/>
    <col min="11037" max="11039" width="0" style="2" hidden="1" customWidth="1"/>
    <col min="11040" max="11270" width="9.125" style="2"/>
    <col min="11271" max="11271" width="5.125" style="2" customWidth="1"/>
    <col min="11272" max="11272" width="26.25" style="2" customWidth="1"/>
    <col min="11273" max="11275" width="10.25" style="2" customWidth="1"/>
    <col min="11276" max="11277" width="12.25" style="2" customWidth="1"/>
    <col min="11278" max="11278" width="11.25" style="2" customWidth="1"/>
    <col min="11279" max="11279" width="12.25" style="2" customWidth="1"/>
    <col min="11280" max="11280" width="11.25" style="2" customWidth="1"/>
    <col min="11281" max="11281" width="15.125" style="2" customWidth="1"/>
    <col min="11282" max="11282" width="13.625" style="2" customWidth="1"/>
    <col min="11283" max="11283" width="12.25" style="2" customWidth="1"/>
    <col min="11284" max="11284" width="11.25" style="2" customWidth="1"/>
    <col min="11285" max="11285" width="14.125" style="2" customWidth="1"/>
    <col min="11286" max="11286" width="10.25" style="2" customWidth="1"/>
    <col min="11287" max="11287" width="14.125" style="2" customWidth="1"/>
    <col min="11288" max="11288" width="12" style="2" customWidth="1"/>
    <col min="11289" max="11289" width="13.25" style="2" customWidth="1"/>
    <col min="11290" max="11290" width="10.25" style="2" customWidth="1"/>
    <col min="11291" max="11291" width="12" style="2" customWidth="1"/>
    <col min="11292" max="11292" width="10.75" style="2" customWidth="1"/>
    <col min="11293" max="11295" width="0" style="2" hidden="1" customWidth="1"/>
    <col min="11296" max="11526" width="9.125" style="2"/>
    <col min="11527" max="11527" width="5.125" style="2" customWidth="1"/>
    <col min="11528" max="11528" width="26.25" style="2" customWidth="1"/>
    <col min="11529" max="11531" width="10.25" style="2" customWidth="1"/>
    <col min="11532" max="11533" width="12.25" style="2" customWidth="1"/>
    <col min="11534" max="11534" width="11.25" style="2" customWidth="1"/>
    <col min="11535" max="11535" width="12.25" style="2" customWidth="1"/>
    <col min="11536" max="11536" width="11.25" style="2" customWidth="1"/>
    <col min="11537" max="11537" width="15.125" style="2" customWidth="1"/>
    <col min="11538" max="11538" width="13.625" style="2" customWidth="1"/>
    <col min="11539" max="11539" width="12.25" style="2" customWidth="1"/>
    <col min="11540" max="11540" width="11.25" style="2" customWidth="1"/>
    <col min="11541" max="11541" width="14.125" style="2" customWidth="1"/>
    <col min="11542" max="11542" width="10.25" style="2" customWidth="1"/>
    <col min="11543" max="11543" width="14.125" style="2" customWidth="1"/>
    <col min="11544" max="11544" width="12" style="2" customWidth="1"/>
    <col min="11545" max="11545" width="13.25" style="2" customWidth="1"/>
    <col min="11546" max="11546" width="10.25" style="2" customWidth="1"/>
    <col min="11547" max="11547" width="12" style="2" customWidth="1"/>
    <col min="11548" max="11548" width="10.75" style="2" customWidth="1"/>
    <col min="11549" max="11551" width="0" style="2" hidden="1" customWidth="1"/>
    <col min="11552" max="11782" width="9.125" style="2"/>
    <col min="11783" max="11783" width="5.125" style="2" customWidth="1"/>
    <col min="11784" max="11784" width="26.25" style="2" customWidth="1"/>
    <col min="11785" max="11787" width="10.25" style="2" customWidth="1"/>
    <col min="11788" max="11789" width="12.25" style="2" customWidth="1"/>
    <col min="11790" max="11790" width="11.25" style="2" customWidth="1"/>
    <col min="11791" max="11791" width="12.25" style="2" customWidth="1"/>
    <col min="11792" max="11792" width="11.25" style="2" customWidth="1"/>
    <col min="11793" max="11793" width="15.125" style="2" customWidth="1"/>
    <col min="11794" max="11794" width="13.625" style="2" customWidth="1"/>
    <col min="11795" max="11795" width="12.25" style="2" customWidth="1"/>
    <col min="11796" max="11796" width="11.25" style="2" customWidth="1"/>
    <col min="11797" max="11797" width="14.125" style="2" customWidth="1"/>
    <col min="11798" max="11798" width="10.25" style="2" customWidth="1"/>
    <col min="11799" max="11799" width="14.125" style="2" customWidth="1"/>
    <col min="11800" max="11800" width="12" style="2" customWidth="1"/>
    <col min="11801" max="11801" width="13.25" style="2" customWidth="1"/>
    <col min="11802" max="11802" width="10.25" style="2" customWidth="1"/>
    <col min="11803" max="11803" width="12" style="2" customWidth="1"/>
    <col min="11804" max="11804" width="10.75" style="2" customWidth="1"/>
    <col min="11805" max="11807" width="0" style="2" hidden="1" customWidth="1"/>
    <col min="11808" max="12038" width="9.125" style="2"/>
    <col min="12039" max="12039" width="5.125" style="2" customWidth="1"/>
    <col min="12040" max="12040" width="26.25" style="2" customWidth="1"/>
    <col min="12041" max="12043" width="10.25" style="2" customWidth="1"/>
    <col min="12044" max="12045" width="12.25" style="2" customWidth="1"/>
    <col min="12046" max="12046" width="11.25" style="2" customWidth="1"/>
    <col min="12047" max="12047" width="12.25" style="2" customWidth="1"/>
    <col min="12048" max="12048" width="11.25" style="2" customWidth="1"/>
    <col min="12049" max="12049" width="15.125" style="2" customWidth="1"/>
    <col min="12050" max="12050" width="13.625" style="2" customWidth="1"/>
    <col min="12051" max="12051" width="12.25" style="2" customWidth="1"/>
    <col min="12052" max="12052" width="11.25" style="2" customWidth="1"/>
    <col min="12053" max="12053" width="14.125" style="2" customWidth="1"/>
    <col min="12054" max="12054" width="10.25" style="2" customWidth="1"/>
    <col min="12055" max="12055" width="14.125" style="2" customWidth="1"/>
    <col min="12056" max="12056" width="12" style="2" customWidth="1"/>
    <col min="12057" max="12057" width="13.25" style="2" customWidth="1"/>
    <col min="12058" max="12058" width="10.25" style="2" customWidth="1"/>
    <col min="12059" max="12059" width="12" style="2" customWidth="1"/>
    <col min="12060" max="12060" width="10.75" style="2" customWidth="1"/>
    <col min="12061" max="12063" width="0" style="2" hidden="1" customWidth="1"/>
    <col min="12064" max="12294" width="9.125" style="2"/>
    <col min="12295" max="12295" width="5.125" style="2" customWidth="1"/>
    <col min="12296" max="12296" width="26.25" style="2" customWidth="1"/>
    <col min="12297" max="12299" width="10.25" style="2" customWidth="1"/>
    <col min="12300" max="12301" width="12.25" style="2" customWidth="1"/>
    <col min="12302" max="12302" width="11.25" style="2" customWidth="1"/>
    <col min="12303" max="12303" width="12.25" style="2" customWidth="1"/>
    <col min="12304" max="12304" width="11.25" style="2" customWidth="1"/>
    <col min="12305" max="12305" width="15.125" style="2" customWidth="1"/>
    <col min="12306" max="12306" width="13.625" style="2" customWidth="1"/>
    <col min="12307" max="12307" width="12.25" style="2" customWidth="1"/>
    <col min="12308" max="12308" width="11.25" style="2" customWidth="1"/>
    <col min="12309" max="12309" width="14.125" style="2" customWidth="1"/>
    <col min="12310" max="12310" width="10.25" style="2" customWidth="1"/>
    <col min="12311" max="12311" width="14.125" style="2" customWidth="1"/>
    <col min="12312" max="12312" width="12" style="2" customWidth="1"/>
    <col min="12313" max="12313" width="13.25" style="2" customWidth="1"/>
    <col min="12314" max="12314" width="10.25" style="2" customWidth="1"/>
    <col min="12315" max="12315" width="12" style="2" customWidth="1"/>
    <col min="12316" max="12316" width="10.75" style="2" customWidth="1"/>
    <col min="12317" max="12319" width="0" style="2" hidden="1" customWidth="1"/>
    <col min="12320" max="12550" width="9.125" style="2"/>
    <col min="12551" max="12551" width="5.125" style="2" customWidth="1"/>
    <col min="12552" max="12552" width="26.25" style="2" customWidth="1"/>
    <col min="12553" max="12555" width="10.25" style="2" customWidth="1"/>
    <col min="12556" max="12557" width="12.25" style="2" customWidth="1"/>
    <col min="12558" max="12558" width="11.25" style="2" customWidth="1"/>
    <col min="12559" max="12559" width="12.25" style="2" customWidth="1"/>
    <col min="12560" max="12560" width="11.25" style="2" customWidth="1"/>
    <col min="12561" max="12561" width="15.125" style="2" customWidth="1"/>
    <col min="12562" max="12562" width="13.625" style="2" customWidth="1"/>
    <col min="12563" max="12563" width="12.25" style="2" customWidth="1"/>
    <col min="12564" max="12564" width="11.25" style="2" customWidth="1"/>
    <col min="12565" max="12565" width="14.125" style="2" customWidth="1"/>
    <col min="12566" max="12566" width="10.25" style="2" customWidth="1"/>
    <col min="12567" max="12567" width="14.125" style="2" customWidth="1"/>
    <col min="12568" max="12568" width="12" style="2" customWidth="1"/>
    <col min="12569" max="12569" width="13.25" style="2" customWidth="1"/>
    <col min="12570" max="12570" width="10.25" style="2" customWidth="1"/>
    <col min="12571" max="12571" width="12" style="2" customWidth="1"/>
    <col min="12572" max="12572" width="10.75" style="2" customWidth="1"/>
    <col min="12573" max="12575" width="0" style="2" hidden="1" customWidth="1"/>
    <col min="12576" max="12806" width="9.125" style="2"/>
    <col min="12807" max="12807" width="5.125" style="2" customWidth="1"/>
    <col min="12808" max="12808" width="26.25" style="2" customWidth="1"/>
    <col min="12809" max="12811" width="10.25" style="2" customWidth="1"/>
    <col min="12812" max="12813" width="12.25" style="2" customWidth="1"/>
    <col min="12814" max="12814" width="11.25" style="2" customWidth="1"/>
    <col min="12815" max="12815" width="12.25" style="2" customWidth="1"/>
    <col min="12816" max="12816" width="11.25" style="2" customWidth="1"/>
    <col min="12817" max="12817" width="15.125" style="2" customWidth="1"/>
    <col min="12818" max="12818" width="13.625" style="2" customWidth="1"/>
    <col min="12819" max="12819" width="12.25" style="2" customWidth="1"/>
    <col min="12820" max="12820" width="11.25" style="2" customWidth="1"/>
    <col min="12821" max="12821" width="14.125" style="2" customWidth="1"/>
    <col min="12822" max="12822" width="10.25" style="2" customWidth="1"/>
    <col min="12823" max="12823" width="14.125" style="2" customWidth="1"/>
    <col min="12824" max="12824" width="12" style="2" customWidth="1"/>
    <col min="12825" max="12825" width="13.25" style="2" customWidth="1"/>
    <col min="12826" max="12826" width="10.25" style="2" customWidth="1"/>
    <col min="12827" max="12827" width="12" style="2" customWidth="1"/>
    <col min="12828" max="12828" width="10.75" style="2" customWidth="1"/>
    <col min="12829" max="12831" width="0" style="2" hidden="1" customWidth="1"/>
    <col min="12832" max="13062" width="9.125" style="2"/>
    <col min="13063" max="13063" width="5.125" style="2" customWidth="1"/>
    <col min="13064" max="13064" width="26.25" style="2" customWidth="1"/>
    <col min="13065" max="13067" width="10.25" style="2" customWidth="1"/>
    <col min="13068" max="13069" width="12.25" style="2" customWidth="1"/>
    <col min="13070" max="13070" width="11.25" style="2" customWidth="1"/>
    <col min="13071" max="13071" width="12.25" style="2" customWidth="1"/>
    <col min="13072" max="13072" width="11.25" style="2" customWidth="1"/>
    <col min="13073" max="13073" width="15.125" style="2" customWidth="1"/>
    <col min="13074" max="13074" width="13.625" style="2" customWidth="1"/>
    <col min="13075" max="13075" width="12.25" style="2" customWidth="1"/>
    <col min="13076" max="13076" width="11.25" style="2" customWidth="1"/>
    <col min="13077" max="13077" width="14.125" style="2" customWidth="1"/>
    <col min="13078" max="13078" width="10.25" style="2" customWidth="1"/>
    <col min="13079" max="13079" width="14.125" style="2" customWidth="1"/>
    <col min="13080" max="13080" width="12" style="2" customWidth="1"/>
    <col min="13081" max="13081" width="13.25" style="2" customWidth="1"/>
    <col min="13082" max="13082" width="10.25" style="2" customWidth="1"/>
    <col min="13083" max="13083" width="12" style="2" customWidth="1"/>
    <col min="13084" max="13084" width="10.75" style="2" customWidth="1"/>
    <col min="13085" max="13087" width="0" style="2" hidden="1" customWidth="1"/>
    <col min="13088" max="13318" width="9.125" style="2"/>
    <col min="13319" max="13319" width="5.125" style="2" customWidth="1"/>
    <col min="13320" max="13320" width="26.25" style="2" customWidth="1"/>
    <col min="13321" max="13323" width="10.25" style="2" customWidth="1"/>
    <col min="13324" max="13325" width="12.25" style="2" customWidth="1"/>
    <col min="13326" max="13326" width="11.25" style="2" customWidth="1"/>
    <col min="13327" max="13327" width="12.25" style="2" customWidth="1"/>
    <col min="13328" max="13328" width="11.25" style="2" customWidth="1"/>
    <col min="13329" max="13329" width="15.125" style="2" customWidth="1"/>
    <col min="13330" max="13330" width="13.625" style="2" customWidth="1"/>
    <col min="13331" max="13331" width="12.25" style="2" customWidth="1"/>
    <col min="13332" max="13332" width="11.25" style="2" customWidth="1"/>
    <col min="13333" max="13333" width="14.125" style="2" customWidth="1"/>
    <col min="13334" max="13334" width="10.25" style="2" customWidth="1"/>
    <col min="13335" max="13335" width="14.125" style="2" customWidth="1"/>
    <col min="13336" max="13336" width="12" style="2" customWidth="1"/>
    <col min="13337" max="13337" width="13.25" style="2" customWidth="1"/>
    <col min="13338" max="13338" width="10.25" style="2" customWidth="1"/>
    <col min="13339" max="13339" width="12" style="2" customWidth="1"/>
    <col min="13340" max="13340" width="10.75" style="2" customWidth="1"/>
    <col min="13341" max="13343" width="0" style="2" hidden="1" customWidth="1"/>
    <col min="13344" max="13574" width="9.125" style="2"/>
    <col min="13575" max="13575" width="5.125" style="2" customWidth="1"/>
    <col min="13576" max="13576" width="26.25" style="2" customWidth="1"/>
    <col min="13577" max="13579" width="10.25" style="2" customWidth="1"/>
    <col min="13580" max="13581" width="12.25" style="2" customWidth="1"/>
    <col min="13582" max="13582" width="11.25" style="2" customWidth="1"/>
    <col min="13583" max="13583" width="12.25" style="2" customWidth="1"/>
    <col min="13584" max="13584" width="11.25" style="2" customWidth="1"/>
    <col min="13585" max="13585" width="15.125" style="2" customWidth="1"/>
    <col min="13586" max="13586" width="13.625" style="2" customWidth="1"/>
    <col min="13587" max="13587" width="12.25" style="2" customWidth="1"/>
    <col min="13588" max="13588" width="11.25" style="2" customWidth="1"/>
    <col min="13589" max="13589" width="14.125" style="2" customWidth="1"/>
    <col min="13590" max="13590" width="10.25" style="2" customWidth="1"/>
    <col min="13591" max="13591" width="14.125" style="2" customWidth="1"/>
    <col min="13592" max="13592" width="12" style="2" customWidth="1"/>
    <col min="13593" max="13593" width="13.25" style="2" customWidth="1"/>
    <col min="13594" max="13594" width="10.25" style="2" customWidth="1"/>
    <col min="13595" max="13595" width="12" style="2" customWidth="1"/>
    <col min="13596" max="13596" width="10.75" style="2" customWidth="1"/>
    <col min="13597" max="13599" width="0" style="2" hidden="1" customWidth="1"/>
    <col min="13600" max="13830" width="9.125" style="2"/>
    <col min="13831" max="13831" width="5.125" style="2" customWidth="1"/>
    <col min="13832" max="13832" width="26.25" style="2" customWidth="1"/>
    <col min="13833" max="13835" width="10.25" style="2" customWidth="1"/>
    <col min="13836" max="13837" width="12.25" style="2" customWidth="1"/>
    <col min="13838" max="13838" width="11.25" style="2" customWidth="1"/>
    <col min="13839" max="13839" width="12.25" style="2" customWidth="1"/>
    <col min="13840" max="13840" width="11.25" style="2" customWidth="1"/>
    <col min="13841" max="13841" width="15.125" style="2" customWidth="1"/>
    <col min="13842" max="13842" width="13.625" style="2" customWidth="1"/>
    <col min="13843" max="13843" width="12.25" style="2" customWidth="1"/>
    <col min="13844" max="13844" width="11.25" style="2" customWidth="1"/>
    <col min="13845" max="13845" width="14.125" style="2" customWidth="1"/>
    <col min="13846" max="13846" width="10.25" style="2" customWidth="1"/>
    <col min="13847" max="13847" width="14.125" style="2" customWidth="1"/>
    <col min="13848" max="13848" width="12" style="2" customWidth="1"/>
    <col min="13849" max="13849" width="13.25" style="2" customWidth="1"/>
    <col min="13850" max="13850" width="10.25" style="2" customWidth="1"/>
    <col min="13851" max="13851" width="12" style="2" customWidth="1"/>
    <col min="13852" max="13852" width="10.75" style="2" customWidth="1"/>
    <col min="13853" max="13855" width="0" style="2" hidden="1" customWidth="1"/>
    <col min="13856" max="14086" width="9.125" style="2"/>
    <col min="14087" max="14087" width="5.125" style="2" customWidth="1"/>
    <col min="14088" max="14088" width="26.25" style="2" customWidth="1"/>
    <col min="14089" max="14091" width="10.25" style="2" customWidth="1"/>
    <col min="14092" max="14093" width="12.25" style="2" customWidth="1"/>
    <col min="14094" max="14094" width="11.25" style="2" customWidth="1"/>
    <col min="14095" max="14095" width="12.25" style="2" customWidth="1"/>
    <col min="14096" max="14096" width="11.25" style="2" customWidth="1"/>
    <col min="14097" max="14097" width="15.125" style="2" customWidth="1"/>
    <col min="14098" max="14098" width="13.625" style="2" customWidth="1"/>
    <col min="14099" max="14099" width="12.25" style="2" customWidth="1"/>
    <col min="14100" max="14100" width="11.25" style="2" customWidth="1"/>
    <col min="14101" max="14101" width="14.125" style="2" customWidth="1"/>
    <col min="14102" max="14102" width="10.25" style="2" customWidth="1"/>
    <col min="14103" max="14103" width="14.125" style="2" customWidth="1"/>
    <col min="14104" max="14104" width="12" style="2" customWidth="1"/>
    <col min="14105" max="14105" width="13.25" style="2" customWidth="1"/>
    <col min="14106" max="14106" width="10.25" style="2" customWidth="1"/>
    <col min="14107" max="14107" width="12" style="2" customWidth="1"/>
    <col min="14108" max="14108" width="10.75" style="2" customWidth="1"/>
    <col min="14109" max="14111" width="0" style="2" hidden="1" customWidth="1"/>
    <col min="14112" max="14342" width="9.125" style="2"/>
    <col min="14343" max="14343" width="5.125" style="2" customWidth="1"/>
    <col min="14344" max="14344" width="26.25" style="2" customWidth="1"/>
    <col min="14345" max="14347" width="10.25" style="2" customWidth="1"/>
    <col min="14348" max="14349" width="12.25" style="2" customWidth="1"/>
    <col min="14350" max="14350" width="11.25" style="2" customWidth="1"/>
    <col min="14351" max="14351" width="12.25" style="2" customWidth="1"/>
    <col min="14352" max="14352" width="11.25" style="2" customWidth="1"/>
    <col min="14353" max="14353" width="15.125" style="2" customWidth="1"/>
    <col min="14354" max="14354" width="13.625" style="2" customWidth="1"/>
    <col min="14355" max="14355" width="12.25" style="2" customWidth="1"/>
    <col min="14356" max="14356" width="11.25" style="2" customWidth="1"/>
    <col min="14357" max="14357" width="14.125" style="2" customWidth="1"/>
    <col min="14358" max="14358" width="10.25" style="2" customWidth="1"/>
    <col min="14359" max="14359" width="14.125" style="2" customWidth="1"/>
    <col min="14360" max="14360" width="12" style="2" customWidth="1"/>
    <col min="14361" max="14361" width="13.25" style="2" customWidth="1"/>
    <col min="14362" max="14362" width="10.25" style="2" customWidth="1"/>
    <col min="14363" max="14363" width="12" style="2" customWidth="1"/>
    <col min="14364" max="14364" width="10.75" style="2" customWidth="1"/>
    <col min="14365" max="14367" width="0" style="2" hidden="1" customWidth="1"/>
    <col min="14368" max="14598" width="9.125" style="2"/>
    <col min="14599" max="14599" width="5.125" style="2" customWidth="1"/>
    <col min="14600" max="14600" width="26.25" style="2" customWidth="1"/>
    <col min="14601" max="14603" width="10.25" style="2" customWidth="1"/>
    <col min="14604" max="14605" width="12.25" style="2" customWidth="1"/>
    <col min="14606" max="14606" width="11.25" style="2" customWidth="1"/>
    <col min="14607" max="14607" width="12.25" style="2" customWidth="1"/>
    <col min="14608" max="14608" width="11.25" style="2" customWidth="1"/>
    <col min="14609" max="14609" width="15.125" style="2" customWidth="1"/>
    <col min="14610" max="14610" width="13.625" style="2" customWidth="1"/>
    <col min="14611" max="14611" width="12.25" style="2" customWidth="1"/>
    <col min="14612" max="14612" width="11.25" style="2" customWidth="1"/>
    <col min="14613" max="14613" width="14.125" style="2" customWidth="1"/>
    <col min="14614" max="14614" width="10.25" style="2" customWidth="1"/>
    <col min="14615" max="14615" width="14.125" style="2" customWidth="1"/>
    <col min="14616" max="14616" width="12" style="2" customWidth="1"/>
    <col min="14617" max="14617" width="13.25" style="2" customWidth="1"/>
    <col min="14618" max="14618" width="10.25" style="2" customWidth="1"/>
    <col min="14619" max="14619" width="12" style="2" customWidth="1"/>
    <col min="14620" max="14620" width="10.75" style="2" customWidth="1"/>
    <col min="14621" max="14623" width="0" style="2" hidden="1" customWidth="1"/>
    <col min="14624" max="14854" width="9.125" style="2"/>
    <col min="14855" max="14855" width="5.125" style="2" customWidth="1"/>
    <col min="14856" max="14856" width="26.25" style="2" customWidth="1"/>
    <col min="14857" max="14859" width="10.25" style="2" customWidth="1"/>
    <col min="14860" max="14861" width="12.25" style="2" customWidth="1"/>
    <col min="14862" max="14862" width="11.25" style="2" customWidth="1"/>
    <col min="14863" max="14863" width="12.25" style="2" customWidth="1"/>
    <col min="14864" max="14864" width="11.25" style="2" customWidth="1"/>
    <col min="14865" max="14865" width="15.125" style="2" customWidth="1"/>
    <col min="14866" max="14866" width="13.625" style="2" customWidth="1"/>
    <col min="14867" max="14867" width="12.25" style="2" customWidth="1"/>
    <col min="14868" max="14868" width="11.25" style="2" customWidth="1"/>
    <col min="14869" max="14869" width="14.125" style="2" customWidth="1"/>
    <col min="14870" max="14870" width="10.25" style="2" customWidth="1"/>
    <col min="14871" max="14871" width="14.125" style="2" customWidth="1"/>
    <col min="14872" max="14872" width="12" style="2" customWidth="1"/>
    <col min="14873" max="14873" width="13.25" style="2" customWidth="1"/>
    <col min="14874" max="14874" width="10.25" style="2" customWidth="1"/>
    <col min="14875" max="14875" width="12" style="2" customWidth="1"/>
    <col min="14876" max="14876" width="10.75" style="2" customWidth="1"/>
    <col min="14877" max="14879" width="0" style="2" hidden="1" customWidth="1"/>
    <col min="14880" max="15110" width="9.125" style="2"/>
    <col min="15111" max="15111" width="5.125" style="2" customWidth="1"/>
    <col min="15112" max="15112" width="26.25" style="2" customWidth="1"/>
    <col min="15113" max="15115" width="10.25" style="2" customWidth="1"/>
    <col min="15116" max="15117" width="12.25" style="2" customWidth="1"/>
    <col min="15118" max="15118" width="11.25" style="2" customWidth="1"/>
    <col min="15119" max="15119" width="12.25" style="2" customWidth="1"/>
    <col min="15120" max="15120" width="11.25" style="2" customWidth="1"/>
    <col min="15121" max="15121" width="15.125" style="2" customWidth="1"/>
    <col min="15122" max="15122" width="13.625" style="2" customWidth="1"/>
    <col min="15123" max="15123" width="12.25" style="2" customWidth="1"/>
    <col min="15124" max="15124" width="11.25" style="2" customWidth="1"/>
    <col min="15125" max="15125" width="14.125" style="2" customWidth="1"/>
    <col min="15126" max="15126" width="10.25" style="2" customWidth="1"/>
    <col min="15127" max="15127" width="14.125" style="2" customWidth="1"/>
    <col min="15128" max="15128" width="12" style="2" customWidth="1"/>
    <col min="15129" max="15129" width="13.25" style="2" customWidth="1"/>
    <col min="15130" max="15130" width="10.25" style="2" customWidth="1"/>
    <col min="15131" max="15131" width="12" style="2" customWidth="1"/>
    <col min="15132" max="15132" width="10.75" style="2" customWidth="1"/>
    <col min="15133" max="15135" width="0" style="2" hidden="1" customWidth="1"/>
    <col min="15136" max="15366" width="9.125" style="2"/>
    <col min="15367" max="15367" width="5.125" style="2" customWidth="1"/>
    <col min="15368" max="15368" width="26.25" style="2" customWidth="1"/>
    <col min="15369" max="15371" width="10.25" style="2" customWidth="1"/>
    <col min="15372" max="15373" width="12.25" style="2" customWidth="1"/>
    <col min="15374" max="15374" width="11.25" style="2" customWidth="1"/>
    <col min="15375" max="15375" width="12.25" style="2" customWidth="1"/>
    <col min="15376" max="15376" width="11.25" style="2" customWidth="1"/>
    <col min="15377" max="15377" width="15.125" style="2" customWidth="1"/>
    <col min="15378" max="15378" width="13.625" style="2" customWidth="1"/>
    <col min="15379" max="15379" width="12.25" style="2" customWidth="1"/>
    <col min="15380" max="15380" width="11.25" style="2" customWidth="1"/>
    <col min="15381" max="15381" width="14.125" style="2" customWidth="1"/>
    <col min="15382" max="15382" width="10.25" style="2" customWidth="1"/>
    <col min="15383" max="15383" width="14.125" style="2" customWidth="1"/>
    <col min="15384" max="15384" width="12" style="2" customWidth="1"/>
    <col min="15385" max="15385" width="13.25" style="2" customWidth="1"/>
    <col min="15386" max="15386" width="10.25" style="2" customWidth="1"/>
    <col min="15387" max="15387" width="12" style="2" customWidth="1"/>
    <col min="15388" max="15388" width="10.75" style="2" customWidth="1"/>
    <col min="15389" max="15391" width="0" style="2" hidden="1" customWidth="1"/>
    <col min="15392" max="15622" width="9.125" style="2"/>
    <col min="15623" max="15623" width="5.125" style="2" customWidth="1"/>
    <col min="15624" max="15624" width="26.25" style="2" customWidth="1"/>
    <col min="15625" max="15627" width="10.25" style="2" customWidth="1"/>
    <col min="15628" max="15629" width="12.25" style="2" customWidth="1"/>
    <col min="15630" max="15630" width="11.25" style="2" customWidth="1"/>
    <col min="15631" max="15631" width="12.25" style="2" customWidth="1"/>
    <col min="15632" max="15632" width="11.25" style="2" customWidth="1"/>
    <col min="15633" max="15633" width="15.125" style="2" customWidth="1"/>
    <col min="15634" max="15634" width="13.625" style="2" customWidth="1"/>
    <col min="15635" max="15635" width="12.25" style="2" customWidth="1"/>
    <col min="15636" max="15636" width="11.25" style="2" customWidth="1"/>
    <col min="15637" max="15637" width="14.125" style="2" customWidth="1"/>
    <col min="15638" max="15638" width="10.25" style="2" customWidth="1"/>
    <col min="15639" max="15639" width="14.125" style="2" customWidth="1"/>
    <col min="15640" max="15640" width="12" style="2" customWidth="1"/>
    <col min="15641" max="15641" width="13.25" style="2" customWidth="1"/>
    <col min="15642" max="15642" width="10.25" style="2" customWidth="1"/>
    <col min="15643" max="15643" width="12" style="2" customWidth="1"/>
    <col min="15644" max="15644" width="10.75" style="2" customWidth="1"/>
    <col min="15645" max="15647" width="0" style="2" hidden="1" customWidth="1"/>
    <col min="15648" max="15878" width="9.125" style="2"/>
    <col min="15879" max="15879" width="5.125" style="2" customWidth="1"/>
    <col min="15880" max="15880" width="26.25" style="2" customWidth="1"/>
    <col min="15881" max="15883" width="10.25" style="2" customWidth="1"/>
    <col min="15884" max="15885" width="12.25" style="2" customWidth="1"/>
    <col min="15886" max="15886" width="11.25" style="2" customWidth="1"/>
    <col min="15887" max="15887" width="12.25" style="2" customWidth="1"/>
    <col min="15888" max="15888" width="11.25" style="2" customWidth="1"/>
    <col min="15889" max="15889" width="15.125" style="2" customWidth="1"/>
    <col min="15890" max="15890" width="13.625" style="2" customWidth="1"/>
    <col min="15891" max="15891" width="12.25" style="2" customWidth="1"/>
    <col min="15892" max="15892" width="11.25" style="2" customWidth="1"/>
    <col min="15893" max="15893" width="14.125" style="2" customWidth="1"/>
    <col min="15894" max="15894" width="10.25" style="2" customWidth="1"/>
    <col min="15895" max="15895" width="14.125" style="2" customWidth="1"/>
    <col min="15896" max="15896" width="12" style="2" customWidth="1"/>
    <col min="15897" max="15897" width="13.25" style="2" customWidth="1"/>
    <col min="15898" max="15898" width="10.25" style="2" customWidth="1"/>
    <col min="15899" max="15899" width="12" style="2" customWidth="1"/>
    <col min="15900" max="15900" width="10.75" style="2" customWidth="1"/>
    <col min="15901" max="15903" width="0" style="2" hidden="1" customWidth="1"/>
    <col min="15904" max="16134" width="9.125" style="2"/>
    <col min="16135" max="16135" width="5.125" style="2" customWidth="1"/>
    <col min="16136" max="16136" width="26.25" style="2" customWidth="1"/>
    <col min="16137" max="16139" width="10.25" style="2" customWidth="1"/>
    <col min="16140" max="16141" width="12.25" style="2" customWidth="1"/>
    <col min="16142" max="16142" width="11.25" style="2" customWidth="1"/>
    <col min="16143" max="16143" width="12.25" style="2" customWidth="1"/>
    <col min="16144" max="16144" width="11.25" style="2" customWidth="1"/>
    <col min="16145" max="16145" width="15.125" style="2" customWidth="1"/>
    <col min="16146" max="16146" width="13.625" style="2" customWidth="1"/>
    <col min="16147" max="16147" width="12.25" style="2" customWidth="1"/>
    <col min="16148" max="16148" width="11.25" style="2" customWidth="1"/>
    <col min="16149" max="16149" width="14.125" style="2" customWidth="1"/>
    <col min="16150" max="16150" width="10.25" style="2" customWidth="1"/>
    <col min="16151" max="16151" width="14.125" style="2" customWidth="1"/>
    <col min="16152" max="16152" width="12" style="2" customWidth="1"/>
    <col min="16153" max="16153" width="13.25" style="2" customWidth="1"/>
    <col min="16154" max="16154" width="10.25" style="2" customWidth="1"/>
    <col min="16155" max="16155" width="12" style="2" customWidth="1"/>
    <col min="16156" max="16156" width="10.75" style="2" customWidth="1"/>
    <col min="16157" max="16159" width="0" style="2" hidden="1" customWidth="1"/>
    <col min="16160" max="16384" width="9.125" style="2"/>
  </cols>
  <sheetData>
    <row r="1" spans="1:38" s="1" customFormat="1" ht="30.75" customHeight="1" x14ac:dyDescent="0.2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96"/>
    </row>
    <row r="2" spans="1:38" s="1" customFormat="1" ht="27.75" customHeight="1" x14ac:dyDescent="0.2">
      <c r="A2" s="190" t="s">
        <v>414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97"/>
    </row>
    <row r="3" spans="1:38" ht="35.25" customHeight="1" x14ac:dyDescent="0.2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98"/>
    </row>
    <row r="4" spans="1:38" ht="26.25" customHeight="1" x14ac:dyDescent="0.2">
      <c r="A4" s="192" t="s">
        <v>416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99"/>
    </row>
    <row r="5" spans="1:38" x14ac:dyDescent="0.2">
      <c r="A5" s="193" t="s">
        <v>2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87"/>
      <c r="AG5" s="3"/>
      <c r="AH5" s="3"/>
      <c r="AI5" s="3"/>
      <c r="AJ5" s="3"/>
      <c r="AK5" s="3"/>
      <c r="AL5" s="3"/>
    </row>
    <row r="6" spans="1:38" s="93" customFormat="1" ht="24.6" customHeight="1" x14ac:dyDescent="0.2">
      <c r="A6" s="180" t="s">
        <v>3</v>
      </c>
      <c r="B6" s="180" t="s">
        <v>4</v>
      </c>
      <c r="C6" s="180" t="s">
        <v>5</v>
      </c>
      <c r="D6" s="180" t="s">
        <v>6</v>
      </c>
      <c r="E6" s="180" t="s">
        <v>7</v>
      </c>
      <c r="F6" s="174" t="s">
        <v>8</v>
      </c>
      <c r="G6" s="175"/>
      <c r="H6" s="176"/>
      <c r="I6" s="180" t="s">
        <v>9</v>
      </c>
      <c r="J6" s="180"/>
      <c r="K6" s="180"/>
      <c r="L6" s="180"/>
      <c r="M6" s="180"/>
      <c r="N6" s="180"/>
      <c r="O6" s="180"/>
      <c r="P6" s="180"/>
      <c r="Q6" s="181" t="s">
        <v>10</v>
      </c>
      <c r="R6" s="182"/>
      <c r="S6" s="182"/>
      <c r="T6" s="182"/>
      <c r="U6" s="174" t="s">
        <v>11</v>
      </c>
      <c r="V6" s="176"/>
      <c r="W6" s="174" t="s">
        <v>415</v>
      </c>
      <c r="X6" s="175"/>
      <c r="Y6" s="175"/>
      <c r="Z6" s="176"/>
      <c r="AA6" s="180" t="s">
        <v>12</v>
      </c>
      <c r="AH6" s="194"/>
      <c r="AI6" s="194"/>
      <c r="AJ6" s="194"/>
      <c r="AK6" s="194"/>
    </row>
    <row r="7" spans="1:38" s="93" customFormat="1" ht="48" customHeight="1" x14ac:dyDescent="0.2">
      <c r="A7" s="180"/>
      <c r="B7" s="180"/>
      <c r="C7" s="180"/>
      <c r="D7" s="180"/>
      <c r="E7" s="180"/>
      <c r="F7" s="177"/>
      <c r="G7" s="178"/>
      <c r="H7" s="179"/>
      <c r="I7" s="180" t="s">
        <v>13</v>
      </c>
      <c r="J7" s="180"/>
      <c r="K7" s="180"/>
      <c r="L7" s="180"/>
      <c r="M7" s="180" t="s">
        <v>14</v>
      </c>
      <c r="N7" s="180"/>
      <c r="O7" s="180"/>
      <c r="P7" s="180"/>
      <c r="Q7" s="174" t="s">
        <v>15</v>
      </c>
      <c r="R7" s="176"/>
      <c r="S7" s="174" t="s">
        <v>16</v>
      </c>
      <c r="T7" s="176"/>
      <c r="U7" s="183"/>
      <c r="V7" s="184"/>
      <c r="W7" s="177"/>
      <c r="X7" s="178"/>
      <c r="Y7" s="178"/>
      <c r="Z7" s="179"/>
      <c r="AA7" s="180"/>
      <c r="AH7" s="194"/>
      <c r="AI7" s="194"/>
      <c r="AJ7" s="194"/>
      <c r="AK7" s="194"/>
    </row>
    <row r="8" spans="1:38" s="93" customFormat="1" ht="28.5" customHeight="1" x14ac:dyDescent="0.2">
      <c r="A8" s="180"/>
      <c r="B8" s="180"/>
      <c r="C8" s="180"/>
      <c r="D8" s="180"/>
      <c r="E8" s="180"/>
      <c r="F8" s="185" t="s">
        <v>17</v>
      </c>
      <c r="G8" s="180" t="s">
        <v>18</v>
      </c>
      <c r="H8" s="180"/>
      <c r="I8" s="180" t="s">
        <v>19</v>
      </c>
      <c r="J8" s="180" t="s">
        <v>20</v>
      </c>
      <c r="K8" s="180"/>
      <c r="L8" s="180"/>
      <c r="M8" s="180" t="s">
        <v>19</v>
      </c>
      <c r="N8" s="180" t="s">
        <v>20</v>
      </c>
      <c r="O8" s="180"/>
      <c r="P8" s="180"/>
      <c r="Q8" s="177"/>
      <c r="R8" s="179"/>
      <c r="S8" s="177"/>
      <c r="T8" s="179"/>
      <c r="U8" s="177"/>
      <c r="V8" s="179"/>
      <c r="W8" s="180" t="s">
        <v>19</v>
      </c>
      <c r="X8" s="180" t="s">
        <v>20</v>
      </c>
      <c r="Y8" s="180"/>
      <c r="Z8" s="180"/>
      <c r="AA8" s="180"/>
      <c r="AH8" s="194"/>
      <c r="AI8" s="194"/>
      <c r="AJ8" s="194"/>
      <c r="AK8" s="194"/>
    </row>
    <row r="9" spans="1:38" s="93" customFormat="1" x14ac:dyDescent="0.2">
      <c r="A9" s="180"/>
      <c r="B9" s="180"/>
      <c r="C9" s="180"/>
      <c r="D9" s="180"/>
      <c r="E9" s="180"/>
      <c r="F9" s="187"/>
      <c r="G9" s="185" t="s">
        <v>19</v>
      </c>
      <c r="H9" s="185" t="s">
        <v>21</v>
      </c>
      <c r="I9" s="180"/>
      <c r="J9" s="180" t="s">
        <v>22</v>
      </c>
      <c r="K9" s="188" t="s">
        <v>23</v>
      </c>
      <c r="L9" s="188"/>
      <c r="M9" s="180"/>
      <c r="N9" s="180" t="s">
        <v>22</v>
      </c>
      <c r="O9" s="188" t="s">
        <v>23</v>
      </c>
      <c r="P9" s="188"/>
      <c r="Q9" s="185" t="s">
        <v>19</v>
      </c>
      <c r="R9" s="185" t="s">
        <v>21</v>
      </c>
      <c r="S9" s="185" t="s">
        <v>19</v>
      </c>
      <c r="T9" s="185" t="s">
        <v>21</v>
      </c>
      <c r="U9" s="185" t="s">
        <v>19</v>
      </c>
      <c r="V9" s="185" t="s">
        <v>21</v>
      </c>
      <c r="W9" s="180"/>
      <c r="X9" s="180" t="s">
        <v>22</v>
      </c>
      <c r="Y9" s="181" t="s">
        <v>23</v>
      </c>
      <c r="Z9" s="196"/>
      <c r="AA9" s="180"/>
      <c r="AH9" s="194"/>
      <c r="AI9" s="194"/>
      <c r="AJ9" s="195"/>
      <c r="AK9" s="195"/>
    </row>
    <row r="10" spans="1:38" s="93" customFormat="1" ht="86.25" customHeight="1" x14ac:dyDescent="0.2">
      <c r="A10" s="180"/>
      <c r="B10" s="180"/>
      <c r="C10" s="180"/>
      <c r="D10" s="180"/>
      <c r="E10" s="180"/>
      <c r="F10" s="186"/>
      <c r="G10" s="186"/>
      <c r="H10" s="186"/>
      <c r="I10" s="180"/>
      <c r="J10" s="180"/>
      <c r="K10" s="95" t="s">
        <v>24</v>
      </c>
      <c r="L10" s="95" t="s">
        <v>25</v>
      </c>
      <c r="M10" s="180"/>
      <c r="N10" s="180"/>
      <c r="O10" s="95" t="s">
        <v>24</v>
      </c>
      <c r="P10" s="95" t="s">
        <v>25</v>
      </c>
      <c r="Q10" s="186"/>
      <c r="R10" s="186"/>
      <c r="S10" s="186"/>
      <c r="T10" s="186"/>
      <c r="U10" s="186"/>
      <c r="V10" s="186"/>
      <c r="W10" s="180"/>
      <c r="X10" s="180"/>
      <c r="Y10" s="4" t="s">
        <v>26</v>
      </c>
      <c r="Z10" s="95" t="s">
        <v>25</v>
      </c>
      <c r="AA10" s="180"/>
      <c r="AH10" s="194"/>
      <c r="AI10" s="194"/>
      <c r="AJ10" s="94"/>
      <c r="AK10" s="94"/>
    </row>
    <row r="11" spans="1:38" s="6" customFormat="1" ht="18" customHeigh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25</v>
      </c>
      <c r="AC11" s="5">
        <v>26</v>
      </c>
      <c r="AD11" s="5">
        <v>27</v>
      </c>
      <c r="AE11" s="88"/>
    </row>
    <row r="12" spans="1:38" s="11" customFormat="1" ht="32.25" customHeight="1" x14ac:dyDescent="0.2">
      <c r="A12" s="7"/>
      <c r="B12" s="8" t="s">
        <v>27</v>
      </c>
      <c r="C12" s="7"/>
      <c r="D12" s="7"/>
      <c r="E12" s="7"/>
      <c r="F12" s="7"/>
      <c r="G12" s="10">
        <f t="shared" ref="G12:Y12" si="0">+G13+G25</f>
        <v>528152.9</v>
      </c>
      <c r="H12" s="10">
        <f t="shared" si="0"/>
        <v>525754.9</v>
      </c>
      <c r="I12" s="10">
        <f t="shared" si="0"/>
        <v>2089697.6754919998</v>
      </c>
      <c r="J12" s="10">
        <f t="shared" si="0"/>
        <v>1974019.3274919998</v>
      </c>
      <c r="K12" s="10">
        <f t="shared" si="0"/>
        <v>0</v>
      </c>
      <c r="L12" s="10">
        <f t="shared" si="0"/>
        <v>0</v>
      </c>
      <c r="M12" s="10">
        <f t="shared" si="0"/>
        <v>866655.94099999999</v>
      </c>
      <c r="N12" s="10">
        <f t="shared" si="0"/>
        <v>804371.66</v>
      </c>
      <c r="O12" s="10">
        <f t="shared" si="0"/>
        <v>0</v>
      </c>
      <c r="P12" s="10">
        <f t="shared" si="0"/>
        <v>0</v>
      </c>
      <c r="Q12" s="10">
        <f t="shared" si="0"/>
        <v>390719.5</v>
      </c>
      <c r="R12" s="10">
        <f t="shared" si="0"/>
        <v>388666</v>
      </c>
      <c r="S12" s="10">
        <f t="shared" si="0"/>
        <v>215943.76</v>
      </c>
      <c r="T12" s="10">
        <f t="shared" si="0"/>
        <v>211382.76</v>
      </c>
      <c r="U12" s="10">
        <f t="shared" si="0"/>
        <v>819633.28099999996</v>
      </c>
      <c r="V12" s="10">
        <f t="shared" si="0"/>
        <v>757349</v>
      </c>
      <c r="W12" s="45">
        <f t="shared" si="0"/>
        <v>794426.99988000002</v>
      </c>
      <c r="X12" s="45">
        <f>+X13+X25</f>
        <v>712772.99995999993</v>
      </c>
      <c r="Y12" s="45">
        <f t="shared" si="0"/>
        <v>41743.999960000001</v>
      </c>
      <c r="Z12" s="10"/>
      <c r="AA12" s="7"/>
      <c r="AB12" s="7"/>
      <c r="AC12" s="7"/>
      <c r="AD12" s="7"/>
      <c r="AE12" s="40"/>
    </row>
    <row r="13" spans="1:38" s="17" customFormat="1" ht="44.25" customHeight="1" x14ac:dyDescent="0.2">
      <c r="A13" s="12" t="s">
        <v>28</v>
      </c>
      <c r="B13" s="13" t="s">
        <v>29</v>
      </c>
      <c r="C13" s="14"/>
      <c r="D13" s="14"/>
      <c r="E13" s="14"/>
      <c r="F13" s="14"/>
      <c r="G13" s="15"/>
      <c r="H13" s="15"/>
      <c r="I13" s="10">
        <f t="shared" ref="I13:N13" si="1">SUM(I14:I23)</f>
        <v>936889.05349199998</v>
      </c>
      <c r="J13" s="10">
        <f t="shared" si="1"/>
        <v>863619.47149199992</v>
      </c>
      <c r="K13" s="10">
        <f t="shared" si="1"/>
        <v>0</v>
      </c>
      <c r="L13" s="10">
        <f t="shared" si="1"/>
        <v>0</v>
      </c>
      <c r="M13" s="10">
        <f t="shared" si="1"/>
        <v>324528.28099999996</v>
      </c>
      <c r="N13" s="10">
        <f t="shared" si="1"/>
        <v>266579</v>
      </c>
      <c r="O13" s="15"/>
      <c r="P13" s="15"/>
      <c r="Q13" s="10">
        <f>SUM(Q14:Q23)</f>
        <v>141100</v>
      </c>
      <c r="R13" s="10">
        <f>SUM(R14:R23)</f>
        <v>141100</v>
      </c>
      <c r="S13" s="10">
        <f t="shared" ref="S13:U13" si="2">SUM(S14:S23)</f>
        <v>81554</v>
      </c>
      <c r="T13" s="10">
        <f t="shared" si="2"/>
        <v>81554</v>
      </c>
      <c r="U13" s="10">
        <f t="shared" si="2"/>
        <v>324528.28099999996</v>
      </c>
      <c r="V13" s="10">
        <f>SUM(V14:V23)</f>
        <v>266579</v>
      </c>
      <c r="W13" s="10">
        <f t="shared" ref="W13:Y13" si="3">SUM(W14:W23)</f>
        <v>239650</v>
      </c>
      <c r="X13" s="10">
        <f t="shared" si="3"/>
        <v>239650</v>
      </c>
      <c r="Y13" s="10">
        <f t="shared" si="3"/>
        <v>0</v>
      </c>
      <c r="Z13" s="10"/>
      <c r="AA13" s="15"/>
      <c r="AB13" s="16"/>
      <c r="AC13" s="16"/>
      <c r="AD13" s="16"/>
      <c r="AE13" s="16"/>
    </row>
    <row r="14" spans="1:38" s="17" customFormat="1" ht="35.1" customHeight="1" x14ac:dyDescent="0.2">
      <c r="A14" s="7">
        <v>1</v>
      </c>
      <c r="B14" s="18" t="s">
        <v>30</v>
      </c>
      <c r="C14" s="14"/>
      <c r="D14" s="14"/>
      <c r="E14" s="14"/>
      <c r="F14" s="14"/>
      <c r="G14" s="15"/>
      <c r="H14" s="15"/>
      <c r="I14" s="19">
        <v>78008</v>
      </c>
      <c r="J14" s="19">
        <v>75990</v>
      </c>
      <c r="K14" s="15"/>
      <c r="L14" s="15"/>
      <c r="M14" s="19">
        <v>23924</v>
      </c>
      <c r="N14" s="19">
        <v>23924</v>
      </c>
      <c r="O14" s="15"/>
      <c r="P14" s="15"/>
      <c r="Q14" s="19">
        <v>12300</v>
      </c>
      <c r="R14" s="19">
        <v>12300</v>
      </c>
      <c r="S14" s="19">
        <v>8408</v>
      </c>
      <c r="T14" s="19">
        <v>8408</v>
      </c>
      <c r="U14" s="19">
        <v>23924</v>
      </c>
      <c r="V14" s="19">
        <v>23924</v>
      </c>
      <c r="W14" s="19">
        <v>20896</v>
      </c>
      <c r="X14" s="19">
        <v>20896</v>
      </c>
      <c r="Y14" s="15"/>
      <c r="Z14" s="15"/>
      <c r="AA14" s="15"/>
      <c r="AB14" s="16"/>
      <c r="AC14" s="16"/>
      <c r="AD14" s="16"/>
      <c r="AE14" s="16"/>
    </row>
    <row r="15" spans="1:38" s="17" customFormat="1" ht="35.1" customHeight="1" x14ac:dyDescent="0.2">
      <c r="A15" s="7">
        <v>2</v>
      </c>
      <c r="B15" s="18" t="s">
        <v>31</v>
      </c>
      <c r="C15" s="14"/>
      <c r="D15" s="14"/>
      <c r="E15" s="14"/>
      <c r="F15" s="14"/>
      <c r="G15" s="15"/>
      <c r="H15" s="15"/>
      <c r="I15" s="19">
        <v>165369.79999999999</v>
      </c>
      <c r="J15" s="19">
        <v>145663.79999999999</v>
      </c>
      <c r="K15" s="15"/>
      <c r="L15" s="15"/>
      <c r="M15" s="19">
        <v>56513</v>
      </c>
      <c r="N15" s="19">
        <v>42803</v>
      </c>
      <c r="O15" s="15"/>
      <c r="P15" s="15"/>
      <c r="Q15" s="19">
        <v>24300</v>
      </c>
      <c r="R15" s="19">
        <v>24300</v>
      </c>
      <c r="S15" s="19">
        <v>16906</v>
      </c>
      <c r="T15" s="19">
        <v>16906</v>
      </c>
      <c r="U15" s="19">
        <v>56513</v>
      </c>
      <c r="V15" s="19">
        <v>42803</v>
      </c>
      <c r="W15" s="19">
        <v>41283</v>
      </c>
      <c r="X15" s="19">
        <v>41283</v>
      </c>
      <c r="Y15" s="15"/>
      <c r="Z15" s="15"/>
      <c r="AA15" s="15"/>
      <c r="AB15" s="16"/>
      <c r="AC15" s="16"/>
      <c r="AD15" s="16"/>
      <c r="AE15" s="16"/>
    </row>
    <row r="16" spans="1:38" s="17" customFormat="1" ht="35.1" customHeight="1" x14ac:dyDescent="0.2">
      <c r="A16" s="7">
        <v>3</v>
      </c>
      <c r="B16" s="18" t="s">
        <v>32</v>
      </c>
      <c r="C16" s="14"/>
      <c r="D16" s="14"/>
      <c r="E16" s="14"/>
      <c r="F16" s="14"/>
      <c r="G16" s="15"/>
      <c r="H16" s="15"/>
      <c r="I16" s="19">
        <v>90374</v>
      </c>
      <c r="J16" s="19">
        <v>87067</v>
      </c>
      <c r="K16" s="15"/>
      <c r="L16" s="15"/>
      <c r="M16" s="19">
        <v>32939</v>
      </c>
      <c r="N16" s="19">
        <v>28656</v>
      </c>
      <c r="O16" s="15"/>
      <c r="P16" s="15"/>
      <c r="Q16" s="19">
        <v>13800</v>
      </c>
      <c r="R16" s="19">
        <v>13800</v>
      </c>
      <c r="S16" s="19">
        <v>10020</v>
      </c>
      <c r="T16" s="19">
        <v>10020</v>
      </c>
      <c r="U16" s="19">
        <v>32939</v>
      </c>
      <c r="V16" s="19">
        <v>28656</v>
      </c>
      <c r="W16" s="19">
        <v>23447</v>
      </c>
      <c r="X16" s="19">
        <v>23447</v>
      </c>
      <c r="Y16" s="15"/>
      <c r="Z16" s="15"/>
      <c r="AA16" s="15"/>
      <c r="AB16" s="16"/>
      <c r="AC16" s="16"/>
      <c r="AD16" s="16"/>
      <c r="AE16" s="16"/>
    </row>
    <row r="17" spans="1:34" s="17" customFormat="1" ht="35.1" customHeight="1" x14ac:dyDescent="0.2">
      <c r="A17" s="7">
        <v>4</v>
      </c>
      <c r="B17" s="18" t="s">
        <v>33</v>
      </c>
      <c r="C17" s="14"/>
      <c r="D17" s="14"/>
      <c r="E17" s="14"/>
      <c r="F17" s="14"/>
      <c r="G17" s="15"/>
      <c r="H17" s="15"/>
      <c r="I17" s="19">
        <v>148100.97149200001</v>
      </c>
      <c r="J17" s="19">
        <v>143263.290492</v>
      </c>
      <c r="K17" s="15"/>
      <c r="L17" s="15"/>
      <c r="M17" s="19">
        <v>50377</v>
      </c>
      <c r="N17" s="19">
        <v>44348</v>
      </c>
      <c r="O17" s="15"/>
      <c r="P17" s="15"/>
      <c r="Q17" s="19">
        <v>23370</v>
      </c>
      <c r="R17" s="19">
        <v>23370</v>
      </c>
      <c r="S17" s="19">
        <v>7048</v>
      </c>
      <c r="T17" s="19">
        <v>7048</v>
      </c>
      <c r="U17" s="19">
        <v>50377</v>
      </c>
      <c r="V17" s="19">
        <v>44348</v>
      </c>
      <c r="W17" s="19">
        <v>39704</v>
      </c>
      <c r="X17" s="19">
        <v>39704</v>
      </c>
      <c r="Y17" s="15"/>
      <c r="Z17" s="15"/>
      <c r="AA17" s="15"/>
      <c r="AB17" s="16"/>
      <c r="AC17" s="16"/>
      <c r="AD17" s="16"/>
      <c r="AE17" s="16"/>
    </row>
    <row r="18" spans="1:34" s="17" customFormat="1" ht="35.1" customHeight="1" x14ac:dyDescent="0.2">
      <c r="A18" s="7">
        <v>5</v>
      </c>
      <c r="B18" s="18" t="s">
        <v>34</v>
      </c>
      <c r="C18" s="14"/>
      <c r="D18" s="14"/>
      <c r="E18" s="14"/>
      <c r="F18" s="14"/>
      <c r="G18" s="15"/>
      <c r="H18" s="15"/>
      <c r="I18" s="19">
        <v>104361</v>
      </c>
      <c r="J18" s="19">
        <v>100330</v>
      </c>
      <c r="K18" s="15"/>
      <c r="L18" s="15"/>
      <c r="M18" s="19">
        <v>32955</v>
      </c>
      <c r="N18" s="19">
        <v>31761</v>
      </c>
      <c r="O18" s="15"/>
      <c r="P18" s="15"/>
      <c r="Q18" s="19">
        <v>16200</v>
      </c>
      <c r="R18" s="19">
        <v>16200</v>
      </c>
      <c r="S18" s="19">
        <v>11283</v>
      </c>
      <c r="T18" s="19">
        <v>11283</v>
      </c>
      <c r="U18" s="19">
        <v>32955</v>
      </c>
      <c r="V18" s="19">
        <v>31761</v>
      </c>
      <c r="W18" s="19">
        <v>27525</v>
      </c>
      <c r="X18" s="19">
        <v>27525</v>
      </c>
      <c r="Y18" s="15"/>
      <c r="Z18" s="15"/>
      <c r="AA18" s="15"/>
      <c r="AB18" s="16"/>
      <c r="AC18" s="16"/>
      <c r="AD18" s="16"/>
      <c r="AE18" s="16"/>
    </row>
    <row r="19" spans="1:34" s="17" customFormat="1" ht="35.1" customHeight="1" x14ac:dyDescent="0.2">
      <c r="A19" s="7">
        <v>6</v>
      </c>
      <c r="B19" s="18" t="s">
        <v>35</v>
      </c>
      <c r="C19" s="14"/>
      <c r="D19" s="14"/>
      <c r="E19" s="14"/>
      <c r="F19" s="14"/>
      <c r="G19" s="15"/>
      <c r="H19" s="15"/>
      <c r="I19" s="19">
        <v>92740.100999999995</v>
      </c>
      <c r="J19" s="19">
        <v>83245.380999999994</v>
      </c>
      <c r="K19" s="15"/>
      <c r="L19" s="15"/>
      <c r="M19" s="19">
        <v>34095</v>
      </c>
      <c r="N19" s="19">
        <v>26105</v>
      </c>
      <c r="O19" s="15"/>
      <c r="P19" s="15"/>
      <c r="Q19" s="19">
        <v>13500</v>
      </c>
      <c r="R19" s="19">
        <v>13500</v>
      </c>
      <c r="S19" s="19">
        <v>2461</v>
      </c>
      <c r="T19" s="19">
        <v>2461</v>
      </c>
      <c r="U19" s="19">
        <v>34095</v>
      </c>
      <c r="V19" s="19">
        <v>26105</v>
      </c>
      <c r="W19" s="19">
        <v>22938</v>
      </c>
      <c r="X19" s="19">
        <v>22938</v>
      </c>
      <c r="Y19" s="15"/>
      <c r="Z19" s="15"/>
      <c r="AA19" s="15"/>
      <c r="AB19" s="16"/>
      <c r="AC19" s="16"/>
      <c r="AD19" s="16"/>
      <c r="AE19" s="16"/>
    </row>
    <row r="20" spans="1:34" s="17" customFormat="1" ht="35.1" customHeight="1" x14ac:dyDescent="0.2">
      <c r="A20" s="7">
        <v>7</v>
      </c>
      <c r="B20" s="18" t="s">
        <v>36</v>
      </c>
      <c r="C20" s="14"/>
      <c r="D20" s="14"/>
      <c r="E20" s="14"/>
      <c r="F20" s="14"/>
      <c r="G20" s="15"/>
      <c r="H20" s="15"/>
      <c r="I20" s="19">
        <v>111487.181</v>
      </c>
      <c r="J20" s="19">
        <v>93100</v>
      </c>
      <c r="K20" s="15"/>
      <c r="L20" s="15"/>
      <c r="M20" s="19">
        <v>43437.180999999997</v>
      </c>
      <c r="N20" s="19">
        <v>28334</v>
      </c>
      <c r="O20" s="15"/>
      <c r="P20" s="15"/>
      <c r="Q20" s="19">
        <v>15300</v>
      </c>
      <c r="R20" s="19">
        <v>15300</v>
      </c>
      <c r="S20" s="19">
        <v>10018</v>
      </c>
      <c r="T20" s="19">
        <v>10018</v>
      </c>
      <c r="U20" s="19">
        <v>43437.180999999997</v>
      </c>
      <c r="V20" s="19">
        <v>28334</v>
      </c>
      <c r="W20" s="19">
        <v>25992</v>
      </c>
      <c r="X20" s="19">
        <v>25992</v>
      </c>
      <c r="Y20" s="15"/>
      <c r="Z20" s="15"/>
      <c r="AA20" s="15"/>
      <c r="AB20" s="16"/>
      <c r="AC20" s="16"/>
      <c r="AD20" s="16"/>
      <c r="AE20" s="16"/>
    </row>
    <row r="21" spans="1:34" s="17" customFormat="1" ht="35.1" customHeight="1" x14ac:dyDescent="0.2">
      <c r="A21" s="7">
        <v>8</v>
      </c>
      <c r="B21" s="18" t="s">
        <v>37</v>
      </c>
      <c r="C21" s="14"/>
      <c r="D21" s="14"/>
      <c r="E21" s="14"/>
      <c r="F21" s="14"/>
      <c r="G21" s="15"/>
      <c r="H21" s="15"/>
      <c r="I21" s="19">
        <v>137017</v>
      </c>
      <c r="J21" s="19">
        <v>128907</v>
      </c>
      <c r="K21" s="15"/>
      <c r="L21" s="15"/>
      <c r="M21" s="19">
        <v>46651</v>
      </c>
      <c r="N21" s="19">
        <v>38741</v>
      </c>
      <c r="O21" s="15"/>
      <c r="P21" s="15"/>
      <c r="Q21" s="19">
        <v>21300</v>
      </c>
      <c r="R21" s="19">
        <v>21300</v>
      </c>
      <c r="S21" s="19">
        <v>14380</v>
      </c>
      <c r="T21" s="19">
        <v>14380</v>
      </c>
      <c r="U21" s="19">
        <v>46651</v>
      </c>
      <c r="V21" s="19">
        <v>38741</v>
      </c>
      <c r="W21" s="19">
        <v>36184</v>
      </c>
      <c r="X21" s="19">
        <v>36184</v>
      </c>
      <c r="Y21" s="15"/>
      <c r="Z21" s="15"/>
      <c r="AA21" s="15"/>
      <c r="AB21" s="16"/>
      <c r="AC21" s="16"/>
      <c r="AD21" s="16"/>
      <c r="AE21" s="16"/>
    </row>
    <row r="22" spans="1:34" s="17" customFormat="1" ht="35.1" customHeight="1" x14ac:dyDescent="0.2">
      <c r="A22" s="7">
        <v>9</v>
      </c>
      <c r="B22" s="18" t="s">
        <v>38</v>
      </c>
      <c r="C22" s="14"/>
      <c r="D22" s="14"/>
      <c r="E22" s="14"/>
      <c r="F22" s="14"/>
      <c r="G22" s="15"/>
      <c r="H22" s="15"/>
      <c r="I22" s="19">
        <v>3991</v>
      </c>
      <c r="J22" s="19">
        <v>2355</v>
      </c>
      <c r="K22" s="15"/>
      <c r="L22" s="15"/>
      <c r="M22" s="19">
        <v>1105.0999999999999</v>
      </c>
      <c r="N22" s="19">
        <v>745</v>
      </c>
      <c r="O22" s="15"/>
      <c r="P22" s="15"/>
      <c r="Q22" s="19">
        <v>430</v>
      </c>
      <c r="R22" s="19">
        <v>430</v>
      </c>
      <c r="S22" s="19">
        <v>430</v>
      </c>
      <c r="T22" s="19">
        <v>430</v>
      </c>
      <c r="U22" s="19">
        <v>1105.0999999999999</v>
      </c>
      <c r="V22" s="19">
        <v>745</v>
      </c>
      <c r="W22" s="19">
        <v>661</v>
      </c>
      <c r="X22" s="19">
        <v>661</v>
      </c>
      <c r="Y22" s="15"/>
      <c r="Z22" s="15"/>
      <c r="AA22" s="15"/>
      <c r="AB22" s="16"/>
      <c r="AC22" s="16"/>
      <c r="AD22" s="16"/>
      <c r="AE22" s="16"/>
    </row>
    <row r="23" spans="1:34" s="17" customFormat="1" ht="35.1" customHeight="1" x14ac:dyDescent="0.2">
      <c r="A23" s="7">
        <v>10</v>
      </c>
      <c r="B23" s="18" t="s">
        <v>39</v>
      </c>
      <c r="C23" s="14"/>
      <c r="D23" s="14"/>
      <c r="E23" s="14"/>
      <c r="F23" s="14"/>
      <c r="G23" s="15"/>
      <c r="H23" s="15"/>
      <c r="I23" s="19">
        <v>5440</v>
      </c>
      <c r="J23" s="19">
        <v>3698</v>
      </c>
      <c r="K23" s="15"/>
      <c r="L23" s="15"/>
      <c r="M23" s="19">
        <v>2532</v>
      </c>
      <c r="N23" s="19">
        <v>1162</v>
      </c>
      <c r="O23" s="15"/>
      <c r="P23" s="15"/>
      <c r="Q23" s="19">
        <v>600</v>
      </c>
      <c r="R23" s="19">
        <v>600</v>
      </c>
      <c r="S23" s="19">
        <v>600</v>
      </c>
      <c r="T23" s="19">
        <v>600</v>
      </c>
      <c r="U23" s="19">
        <v>2532</v>
      </c>
      <c r="V23" s="19">
        <v>1162</v>
      </c>
      <c r="W23" s="19">
        <v>1020</v>
      </c>
      <c r="X23" s="19">
        <v>1020</v>
      </c>
      <c r="Y23" s="15"/>
      <c r="Z23" s="15"/>
      <c r="AA23" s="15"/>
      <c r="AB23" s="16"/>
      <c r="AC23" s="16"/>
      <c r="AD23" s="16"/>
      <c r="AE23" s="16"/>
    </row>
    <row r="24" spans="1:34" s="24" customFormat="1" x14ac:dyDescent="0.2">
      <c r="A24" s="20"/>
      <c r="B24" s="21"/>
      <c r="C24" s="20"/>
      <c r="D24" s="20"/>
      <c r="E24" s="20"/>
      <c r="F24" s="20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9"/>
      <c r="X24" s="9"/>
      <c r="Y24" s="22"/>
      <c r="Z24" s="22"/>
      <c r="AA24" s="20"/>
      <c r="AB24" s="23"/>
      <c r="AC24" s="23"/>
      <c r="AD24" s="23"/>
      <c r="AE24" s="23"/>
    </row>
    <row r="25" spans="1:34" s="25" customFormat="1" ht="45.75" customHeight="1" x14ac:dyDescent="0.2">
      <c r="A25" s="12" t="s">
        <v>40</v>
      </c>
      <c r="B25" s="13" t="s">
        <v>41</v>
      </c>
      <c r="C25" s="12"/>
      <c r="D25" s="12"/>
      <c r="E25" s="12"/>
      <c r="F25" s="12"/>
      <c r="G25" s="10">
        <f t="shared" ref="G25:Y25" si="4">+G26+G207</f>
        <v>528152.9</v>
      </c>
      <c r="H25" s="10">
        <f t="shared" si="4"/>
        <v>525754.9</v>
      </c>
      <c r="I25" s="10">
        <f t="shared" si="4"/>
        <v>1152808.622</v>
      </c>
      <c r="J25" s="10">
        <f t="shared" si="4"/>
        <v>1110399.8559999999</v>
      </c>
      <c r="K25" s="10">
        <f t="shared" si="4"/>
        <v>0</v>
      </c>
      <c r="L25" s="10">
        <f t="shared" si="4"/>
        <v>0</v>
      </c>
      <c r="M25" s="10">
        <f t="shared" si="4"/>
        <v>542127.66</v>
      </c>
      <c r="N25" s="10">
        <f t="shared" si="4"/>
        <v>537792.66</v>
      </c>
      <c r="O25" s="10">
        <f t="shared" si="4"/>
        <v>0</v>
      </c>
      <c r="P25" s="10">
        <f t="shared" si="4"/>
        <v>0</v>
      </c>
      <c r="Q25" s="10">
        <f t="shared" si="4"/>
        <v>249619.5</v>
      </c>
      <c r="R25" s="10">
        <f t="shared" si="4"/>
        <v>247566</v>
      </c>
      <c r="S25" s="10">
        <f t="shared" si="4"/>
        <v>134389.76000000001</v>
      </c>
      <c r="T25" s="10">
        <f t="shared" si="4"/>
        <v>129828.76</v>
      </c>
      <c r="U25" s="10">
        <f t="shared" si="4"/>
        <v>495105</v>
      </c>
      <c r="V25" s="10">
        <f t="shared" si="4"/>
        <v>490770</v>
      </c>
      <c r="W25" s="78">
        <f t="shared" si="4"/>
        <v>554776.99988000002</v>
      </c>
      <c r="X25" s="78">
        <f t="shared" si="4"/>
        <v>473122.99995999999</v>
      </c>
      <c r="Y25" s="78">
        <f t="shared" si="4"/>
        <v>41743.999960000001</v>
      </c>
      <c r="Z25" s="10"/>
      <c r="AA25" s="12"/>
      <c r="AB25" s="12"/>
      <c r="AC25" s="12"/>
      <c r="AD25" s="12"/>
      <c r="AE25" s="26"/>
    </row>
    <row r="26" spans="1:34" s="25" customFormat="1" ht="44.25" customHeight="1" x14ac:dyDescent="0.2">
      <c r="A26" s="12" t="s">
        <v>42</v>
      </c>
      <c r="B26" s="13" t="s">
        <v>43</v>
      </c>
      <c r="C26" s="12"/>
      <c r="D26" s="12"/>
      <c r="E26" s="12"/>
      <c r="F26" s="12"/>
      <c r="G26" s="10">
        <f t="shared" ref="G26:V26" si="5">+G27+G70+G180</f>
        <v>528152.9</v>
      </c>
      <c r="H26" s="10">
        <f t="shared" si="5"/>
        <v>525754.9</v>
      </c>
      <c r="I26" s="10">
        <f t="shared" si="5"/>
        <v>612197.05599999998</v>
      </c>
      <c r="J26" s="10">
        <f t="shared" si="5"/>
        <v>609709.05599999998</v>
      </c>
      <c r="K26" s="10">
        <f t="shared" si="5"/>
        <v>0</v>
      </c>
      <c r="L26" s="10">
        <f t="shared" si="5"/>
        <v>0</v>
      </c>
      <c r="M26" s="10">
        <f t="shared" si="5"/>
        <v>217306.66</v>
      </c>
      <c r="N26" s="10">
        <f t="shared" si="5"/>
        <v>217306.66</v>
      </c>
      <c r="O26" s="10">
        <f t="shared" si="5"/>
        <v>0</v>
      </c>
      <c r="P26" s="10">
        <f t="shared" si="5"/>
        <v>0</v>
      </c>
      <c r="Q26" s="10">
        <f t="shared" si="5"/>
        <v>131250</v>
      </c>
      <c r="R26" s="10">
        <f t="shared" si="5"/>
        <v>131080</v>
      </c>
      <c r="S26" s="10">
        <f t="shared" si="5"/>
        <v>60257.759999999995</v>
      </c>
      <c r="T26" s="10">
        <f t="shared" si="5"/>
        <v>60257.759999999995</v>
      </c>
      <c r="U26" s="10">
        <f t="shared" si="5"/>
        <v>170284</v>
      </c>
      <c r="V26" s="10">
        <f t="shared" si="5"/>
        <v>170284</v>
      </c>
      <c r="W26" s="78">
        <f>+W27+W70+W180</f>
        <v>436367.99987999996</v>
      </c>
      <c r="X26" s="78">
        <f>+X27+X70+X180</f>
        <v>354713.99995999999</v>
      </c>
      <c r="Y26" s="78">
        <f>+Y27+Y70+Y180</f>
        <v>41743.999960000001</v>
      </c>
      <c r="Z26" s="10"/>
      <c r="AA26" s="12"/>
      <c r="AB26" s="26"/>
      <c r="AC26" s="26"/>
      <c r="AD26" s="26"/>
      <c r="AE26" s="90">
        <f>41744-Y26</f>
        <v>3.9999998989515007E-5</v>
      </c>
      <c r="AG26" s="86">
        <f>354714-X26</f>
        <v>4.0000013541430235E-5</v>
      </c>
    </row>
    <row r="27" spans="1:34" s="25" customFormat="1" ht="49.5" customHeight="1" x14ac:dyDescent="0.2">
      <c r="A27" s="12" t="s">
        <v>44</v>
      </c>
      <c r="B27" s="13" t="s">
        <v>45</v>
      </c>
      <c r="C27" s="12"/>
      <c r="D27" s="12"/>
      <c r="E27" s="12"/>
      <c r="F27" s="12"/>
      <c r="G27" s="10">
        <f t="shared" ref="G27:W27" si="6">SUM(G28:G62)</f>
        <v>0</v>
      </c>
      <c r="H27" s="10">
        <f t="shared" si="6"/>
        <v>0</v>
      </c>
      <c r="I27" s="10">
        <f t="shared" si="6"/>
        <v>96573.156000000003</v>
      </c>
      <c r="J27" s="10">
        <f t="shared" si="6"/>
        <v>96573.156000000003</v>
      </c>
      <c r="K27" s="10">
        <f t="shared" si="6"/>
        <v>0</v>
      </c>
      <c r="L27" s="10">
        <f t="shared" si="6"/>
        <v>0</v>
      </c>
      <c r="M27" s="10">
        <f t="shared" si="6"/>
        <v>46982.66</v>
      </c>
      <c r="N27" s="10">
        <f t="shared" si="6"/>
        <v>46982.66</v>
      </c>
      <c r="O27" s="10">
        <f t="shared" si="6"/>
        <v>0</v>
      </c>
      <c r="P27" s="10">
        <f t="shared" si="6"/>
        <v>0</v>
      </c>
      <c r="Q27" s="10">
        <f t="shared" si="6"/>
        <v>22585</v>
      </c>
      <c r="R27" s="10">
        <f t="shared" si="6"/>
        <v>22585</v>
      </c>
      <c r="S27" s="10">
        <f t="shared" si="6"/>
        <v>0</v>
      </c>
      <c r="T27" s="10">
        <f t="shared" si="6"/>
        <v>0</v>
      </c>
      <c r="U27" s="10">
        <f t="shared" si="6"/>
        <v>5798</v>
      </c>
      <c r="V27" s="10">
        <f t="shared" si="6"/>
        <v>5798</v>
      </c>
      <c r="W27" s="78">
        <f t="shared" si="6"/>
        <v>123397.99987999997</v>
      </c>
      <c r="X27" s="78">
        <f>X28+X62</f>
        <v>41743.999960000001</v>
      </c>
      <c r="Y27" s="78">
        <f>Y28+Y62</f>
        <v>41743.999960000001</v>
      </c>
      <c r="Z27" s="10">
        <f>SUM(Z28:Z62)</f>
        <v>0</v>
      </c>
      <c r="AA27" s="27" t="s">
        <v>46</v>
      </c>
      <c r="AB27" s="26"/>
      <c r="AC27" s="26"/>
      <c r="AD27" s="26"/>
      <c r="AE27" s="89">
        <f>X27+X70+X180</f>
        <v>354713.99995999999</v>
      </c>
    </row>
    <row r="28" spans="1:34" s="36" customFormat="1" ht="33" customHeight="1" x14ac:dyDescent="0.2">
      <c r="A28" s="28" t="s">
        <v>47</v>
      </c>
      <c r="B28" s="29" t="s">
        <v>48</v>
      </c>
      <c r="C28" s="28"/>
      <c r="D28" s="28"/>
      <c r="E28" s="28"/>
      <c r="F28" s="28"/>
      <c r="G28" s="30"/>
      <c r="H28" s="30"/>
      <c r="I28" s="31">
        <f>J28</f>
        <v>96573.156000000003</v>
      </c>
      <c r="J28" s="32">
        <v>96573.156000000003</v>
      </c>
      <c r="K28" s="30"/>
      <c r="L28" s="30"/>
      <c r="M28" s="30">
        <f>N28</f>
        <v>46982.66</v>
      </c>
      <c r="N28" s="33">
        <v>46982.66</v>
      </c>
      <c r="O28" s="30"/>
      <c r="P28" s="30"/>
      <c r="Q28" s="30">
        <f>R28</f>
        <v>20000</v>
      </c>
      <c r="R28" s="30">
        <v>20000</v>
      </c>
      <c r="S28" s="30"/>
      <c r="T28" s="30"/>
      <c r="U28" s="30"/>
      <c r="V28" s="30"/>
      <c r="W28" s="79">
        <f>W29+W41+W48</f>
        <v>40826.999960000001</v>
      </c>
      <c r="X28" s="79">
        <f>X29+X41+X48</f>
        <v>40826.999960000001</v>
      </c>
      <c r="Y28" s="91">
        <f>Y29+Y41+Y48</f>
        <v>40826.999960000001</v>
      </c>
      <c r="Z28" s="30"/>
      <c r="AA28" s="34"/>
      <c r="AB28" s="35"/>
      <c r="AC28" s="35"/>
      <c r="AD28" s="35"/>
      <c r="AE28" s="35"/>
    </row>
    <row r="29" spans="1:34" s="11" customFormat="1" ht="34.5" customHeight="1" x14ac:dyDescent="0.2">
      <c r="A29" s="7" t="s">
        <v>49</v>
      </c>
      <c r="B29" s="37" t="s">
        <v>32</v>
      </c>
      <c r="C29" s="7"/>
      <c r="D29" s="7"/>
      <c r="E29" s="7"/>
      <c r="F29" s="7"/>
      <c r="G29" s="9"/>
      <c r="H29" s="9"/>
      <c r="I29" s="9"/>
      <c r="J29" s="38"/>
      <c r="K29" s="9"/>
      <c r="L29" s="9"/>
      <c r="M29" s="9"/>
      <c r="N29" s="39"/>
      <c r="O29" s="9"/>
      <c r="P29" s="9"/>
      <c r="Q29" s="9"/>
      <c r="R29" s="9"/>
      <c r="S29" s="9"/>
      <c r="T29" s="9"/>
      <c r="U29" s="9"/>
      <c r="V29" s="9"/>
      <c r="W29" s="81">
        <f>SUM(W30:W40)</f>
        <v>16208.712100000001</v>
      </c>
      <c r="X29" s="81">
        <f>SUM(X30:X40)</f>
        <v>16208.712100000001</v>
      </c>
      <c r="Y29" s="81">
        <f>SUM(Y30:Y40)</f>
        <v>16208.712100000001</v>
      </c>
      <c r="Z29" s="9"/>
      <c r="AA29" s="7"/>
      <c r="AB29" s="40"/>
      <c r="AC29" s="40"/>
      <c r="AD29" s="40"/>
      <c r="AE29" s="40"/>
      <c r="AF29" s="200" t="s">
        <v>408</v>
      </c>
      <c r="AG29" s="200"/>
      <c r="AH29" s="200"/>
    </row>
    <row r="30" spans="1:34" s="11" customFormat="1" ht="45.75" customHeight="1" x14ac:dyDescent="0.2">
      <c r="A30" s="7">
        <v>1</v>
      </c>
      <c r="B30" s="41" t="s">
        <v>50</v>
      </c>
      <c r="C30" s="7"/>
      <c r="D30" s="7"/>
      <c r="E30" s="7"/>
      <c r="F30" s="7"/>
      <c r="G30" s="9"/>
      <c r="H30" s="9"/>
      <c r="I30" s="9"/>
      <c r="J30" s="38"/>
      <c r="K30" s="9"/>
      <c r="L30" s="9"/>
      <c r="M30" s="9"/>
      <c r="N30" s="39"/>
      <c r="O30" s="9"/>
      <c r="P30" s="9"/>
      <c r="Q30" s="9"/>
      <c r="R30" s="9"/>
      <c r="S30" s="9"/>
      <c r="T30" s="9"/>
      <c r="U30" s="9"/>
      <c r="V30" s="9"/>
      <c r="W30" s="84">
        <f>+X30</f>
        <v>516.71210000000008</v>
      </c>
      <c r="X30" s="85">
        <f>516.869-0.156+0.1991-0.2</f>
        <v>516.71210000000008</v>
      </c>
      <c r="Y30" s="84">
        <f>+X30</f>
        <v>516.71210000000008</v>
      </c>
      <c r="Z30" s="9"/>
      <c r="AA30" s="7"/>
      <c r="AB30" s="40"/>
      <c r="AC30" s="40"/>
      <c r="AD30" s="40"/>
      <c r="AE30" s="40"/>
    </row>
    <row r="31" spans="1:34" s="11" customFormat="1" ht="44.25" customHeight="1" x14ac:dyDescent="0.2">
      <c r="A31" s="7">
        <v>2</v>
      </c>
      <c r="B31" s="41" t="s">
        <v>51</v>
      </c>
      <c r="C31" s="7"/>
      <c r="D31" s="7"/>
      <c r="E31" s="7"/>
      <c r="F31" s="7"/>
      <c r="G31" s="9"/>
      <c r="H31" s="9"/>
      <c r="I31" s="9"/>
      <c r="J31" s="38"/>
      <c r="K31" s="9"/>
      <c r="L31" s="9"/>
      <c r="M31" s="9"/>
      <c r="N31" s="39"/>
      <c r="O31" s="9"/>
      <c r="P31" s="9"/>
      <c r="Q31" s="9"/>
      <c r="R31" s="9"/>
      <c r="S31" s="9"/>
      <c r="T31" s="9"/>
      <c r="U31" s="9"/>
      <c r="V31" s="9"/>
      <c r="W31" s="82">
        <f t="shared" ref="W31:W40" si="7">+X31</f>
        <v>802</v>
      </c>
      <c r="X31" s="83">
        <v>802</v>
      </c>
      <c r="Y31" s="82">
        <f t="shared" ref="Y31:Y40" si="8">+X31</f>
        <v>802</v>
      </c>
      <c r="Z31" s="9"/>
      <c r="AA31" s="7"/>
      <c r="AB31" s="40"/>
      <c r="AC31" s="40"/>
      <c r="AD31" s="40"/>
      <c r="AE31" s="40"/>
    </row>
    <row r="32" spans="1:34" s="11" customFormat="1" ht="50.25" customHeight="1" x14ac:dyDescent="0.2">
      <c r="A32" s="7">
        <v>3</v>
      </c>
      <c r="B32" s="41" t="s">
        <v>52</v>
      </c>
      <c r="C32" s="7"/>
      <c r="D32" s="7"/>
      <c r="E32" s="7"/>
      <c r="F32" s="7"/>
      <c r="G32" s="9"/>
      <c r="H32" s="9"/>
      <c r="I32" s="9"/>
      <c r="J32" s="38"/>
      <c r="K32" s="9"/>
      <c r="L32" s="9"/>
      <c r="M32" s="9"/>
      <c r="N32" s="39"/>
      <c r="O32" s="9"/>
      <c r="P32" s="9"/>
      <c r="Q32" s="9"/>
      <c r="R32" s="9"/>
      <c r="S32" s="9"/>
      <c r="T32" s="9"/>
      <c r="U32" s="9"/>
      <c r="V32" s="9"/>
      <c r="W32" s="82">
        <f t="shared" si="7"/>
        <v>3000</v>
      </c>
      <c r="X32" s="83">
        <v>3000</v>
      </c>
      <c r="Y32" s="82">
        <f t="shared" si="8"/>
        <v>3000</v>
      </c>
      <c r="Z32" s="9"/>
      <c r="AA32" s="7"/>
      <c r="AB32" s="40"/>
      <c r="AC32" s="40"/>
      <c r="AD32" s="40"/>
      <c r="AE32" s="40"/>
    </row>
    <row r="33" spans="1:31" s="11" customFormat="1" ht="44.25" customHeight="1" x14ac:dyDescent="0.2">
      <c r="A33" s="7">
        <v>4</v>
      </c>
      <c r="B33" s="41" t="s">
        <v>53</v>
      </c>
      <c r="C33" s="7"/>
      <c r="D33" s="7"/>
      <c r="E33" s="7"/>
      <c r="F33" s="7"/>
      <c r="G33" s="9"/>
      <c r="H33" s="9"/>
      <c r="I33" s="9"/>
      <c r="J33" s="38"/>
      <c r="K33" s="9"/>
      <c r="L33" s="9"/>
      <c r="M33" s="9"/>
      <c r="N33" s="39"/>
      <c r="O33" s="9"/>
      <c r="P33" s="9"/>
      <c r="Q33" s="9"/>
      <c r="R33" s="9"/>
      <c r="S33" s="9"/>
      <c r="T33" s="9"/>
      <c r="U33" s="9"/>
      <c r="V33" s="9"/>
      <c r="W33" s="82">
        <f t="shared" si="7"/>
        <v>2000</v>
      </c>
      <c r="X33" s="83">
        <v>2000</v>
      </c>
      <c r="Y33" s="82">
        <f t="shared" si="8"/>
        <v>2000</v>
      </c>
      <c r="Z33" s="9"/>
      <c r="AA33" s="7"/>
      <c r="AB33" s="40"/>
      <c r="AC33" s="40"/>
      <c r="AD33" s="40"/>
      <c r="AE33" s="40"/>
    </row>
    <row r="34" spans="1:31" s="11" customFormat="1" ht="39.75" customHeight="1" x14ac:dyDescent="0.2">
      <c r="A34" s="7">
        <v>5</v>
      </c>
      <c r="B34" s="41" t="s">
        <v>54</v>
      </c>
      <c r="C34" s="7"/>
      <c r="D34" s="7"/>
      <c r="E34" s="7"/>
      <c r="F34" s="7"/>
      <c r="G34" s="9"/>
      <c r="H34" s="9"/>
      <c r="I34" s="9"/>
      <c r="J34" s="38"/>
      <c r="K34" s="9"/>
      <c r="L34" s="9"/>
      <c r="M34" s="9"/>
      <c r="N34" s="39"/>
      <c r="O34" s="9"/>
      <c r="P34" s="9"/>
      <c r="Q34" s="9"/>
      <c r="R34" s="9"/>
      <c r="S34" s="9"/>
      <c r="T34" s="9"/>
      <c r="U34" s="9"/>
      <c r="V34" s="9"/>
      <c r="W34" s="82">
        <f t="shared" si="7"/>
        <v>390</v>
      </c>
      <c r="X34" s="83">
        <f>500-110</f>
        <v>390</v>
      </c>
      <c r="Y34" s="82">
        <f t="shared" si="8"/>
        <v>390</v>
      </c>
      <c r="Z34" s="9"/>
      <c r="AA34" s="7"/>
      <c r="AB34" s="40"/>
      <c r="AC34" s="40"/>
      <c r="AD34" s="40"/>
      <c r="AE34" s="40"/>
    </row>
    <row r="35" spans="1:31" s="11" customFormat="1" ht="61.5" customHeight="1" x14ac:dyDescent="0.2">
      <c r="A35" s="7">
        <v>6</v>
      </c>
      <c r="B35" s="41" t="s">
        <v>406</v>
      </c>
      <c r="C35" s="7"/>
      <c r="D35" s="7"/>
      <c r="E35" s="7"/>
      <c r="F35" s="7"/>
      <c r="G35" s="9"/>
      <c r="H35" s="9"/>
      <c r="I35" s="9"/>
      <c r="J35" s="38"/>
      <c r="K35" s="9"/>
      <c r="L35" s="9"/>
      <c r="M35" s="9"/>
      <c r="N35" s="39"/>
      <c r="O35" s="9"/>
      <c r="P35" s="9"/>
      <c r="Q35" s="9"/>
      <c r="R35" s="9"/>
      <c r="S35" s="9"/>
      <c r="T35" s="9"/>
      <c r="U35" s="9"/>
      <c r="V35" s="9"/>
      <c r="W35" s="82">
        <f t="shared" si="7"/>
        <v>816</v>
      </c>
      <c r="X35" s="83">
        <v>816</v>
      </c>
      <c r="Y35" s="82">
        <f t="shared" si="8"/>
        <v>816</v>
      </c>
      <c r="Z35" s="9"/>
      <c r="AA35" s="7"/>
      <c r="AB35" s="40"/>
      <c r="AC35" s="40"/>
      <c r="AD35" s="40"/>
      <c r="AE35" s="40"/>
    </row>
    <row r="36" spans="1:31" s="11" customFormat="1" ht="39.75" customHeight="1" x14ac:dyDescent="0.2">
      <c r="A36" s="7">
        <v>7</v>
      </c>
      <c r="B36" s="41" t="s">
        <v>55</v>
      </c>
      <c r="C36" s="7"/>
      <c r="D36" s="7"/>
      <c r="E36" s="7"/>
      <c r="F36" s="7"/>
      <c r="G36" s="9"/>
      <c r="H36" s="9"/>
      <c r="I36" s="9"/>
      <c r="J36" s="38"/>
      <c r="K36" s="9"/>
      <c r="L36" s="9"/>
      <c r="M36" s="9"/>
      <c r="N36" s="39"/>
      <c r="O36" s="9"/>
      <c r="P36" s="9"/>
      <c r="Q36" s="9"/>
      <c r="R36" s="9"/>
      <c r="S36" s="9"/>
      <c r="T36" s="9"/>
      <c r="U36" s="9"/>
      <c r="V36" s="9"/>
      <c r="W36" s="82">
        <f t="shared" si="7"/>
        <v>2300</v>
      </c>
      <c r="X36" s="83">
        <v>2300</v>
      </c>
      <c r="Y36" s="82">
        <f t="shared" si="8"/>
        <v>2300</v>
      </c>
      <c r="Z36" s="9"/>
      <c r="AA36" s="7"/>
      <c r="AB36" s="40"/>
      <c r="AC36" s="40"/>
      <c r="AD36" s="40"/>
      <c r="AE36" s="40"/>
    </row>
    <row r="37" spans="1:31" s="11" customFormat="1" ht="36.75" customHeight="1" x14ac:dyDescent="0.2">
      <c r="A37" s="7">
        <v>8</v>
      </c>
      <c r="B37" s="41" t="s">
        <v>56</v>
      </c>
      <c r="C37" s="7"/>
      <c r="D37" s="7"/>
      <c r="E37" s="7"/>
      <c r="F37" s="7"/>
      <c r="G37" s="9"/>
      <c r="H37" s="9"/>
      <c r="I37" s="9"/>
      <c r="J37" s="38"/>
      <c r="K37" s="9"/>
      <c r="L37" s="9"/>
      <c r="M37" s="9"/>
      <c r="N37" s="39"/>
      <c r="O37" s="9"/>
      <c r="P37" s="9"/>
      <c r="Q37" s="9"/>
      <c r="R37" s="9"/>
      <c r="S37" s="9"/>
      <c r="T37" s="9"/>
      <c r="U37" s="9"/>
      <c r="V37" s="9"/>
      <c r="W37" s="82">
        <f t="shared" si="7"/>
        <v>2900</v>
      </c>
      <c r="X37" s="83">
        <v>2900</v>
      </c>
      <c r="Y37" s="82">
        <f t="shared" si="8"/>
        <v>2900</v>
      </c>
      <c r="Z37" s="9"/>
      <c r="AA37" s="7"/>
      <c r="AB37" s="40"/>
      <c r="AC37" s="40"/>
      <c r="AD37" s="40"/>
      <c r="AE37" s="40"/>
    </row>
    <row r="38" spans="1:31" s="11" customFormat="1" ht="37.5" x14ac:dyDescent="0.2">
      <c r="A38" s="7">
        <v>9</v>
      </c>
      <c r="B38" s="41" t="s">
        <v>57</v>
      </c>
      <c r="C38" s="7"/>
      <c r="D38" s="7"/>
      <c r="E38" s="7"/>
      <c r="F38" s="7"/>
      <c r="G38" s="9"/>
      <c r="H38" s="9"/>
      <c r="I38" s="9"/>
      <c r="J38" s="38"/>
      <c r="K38" s="9"/>
      <c r="L38" s="9"/>
      <c r="M38" s="9"/>
      <c r="N38" s="39"/>
      <c r="O38" s="9"/>
      <c r="P38" s="9"/>
      <c r="Q38" s="9"/>
      <c r="R38" s="9"/>
      <c r="S38" s="9"/>
      <c r="T38" s="9"/>
      <c r="U38" s="9"/>
      <c r="V38" s="9"/>
      <c r="W38" s="82">
        <f t="shared" si="7"/>
        <v>2084</v>
      </c>
      <c r="X38" s="83">
        <v>2084</v>
      </c>
      <c r="Y38" s="82">
        <f t="shared" si="8"/>
        <v>2084</v>
      </c>
      <c r="Z38" s="9"/>
      <c r="AA38" s="7"/>
      <c r="AB38" s="40"/>
      <c r="AC38" s="40"/>
      <c r="AD38" s="40"/>
      <c r="AE38" s="40"/>
    </row>
    <row r="39" spans="1:31" s="11" customFormat="1" ht="31.5" customHeight="1" x14ac:dyDescent="0.2">
      <c r="A39" s="7">
        <v>10</v>
      </c>
      <c r="B39" s="41" t="s">
        <v>58</v>
      </c>
      <c r="C39" s="7"/>
      <c r="D39" s="7"/>
      <c r="E39" s="7"/>
      <c r="F39" s="7"/>
      <c r="G39" s="9"/>
      <c r="H39" s="9"/>
      <c r="I39" s="9"/>
      <c r="J39" s="38"/>
      <c r="K39" s="9"/>
      <c r="L39" s="9"/>
      <c r="M39" s="9"/>
      <c r="N39" s="39"/>
      <c r="O39" s="9"/>
      <c r="P39" s="9"/>
      <c r="Q39" s="9"/>
      <c r="R39" s="9"/>
      <c r="S39" s="9"/>
      <c r="T39" s="9"/>
      <c r="U39" s="9"/>
      <c r="V39" s="9"/>
      <c r="W39" s="82">
        <f t="shared" si="7"/>
        <v>1000</v>
      </c>
      <c r="X39" s="83">
        <v>1000</v>
      </c>
      <c r="Y39" s="82">
        <f t="shared" si="8"/>
        <v>1000</v>
      </c>
      <c r="Z39" s="9"/>
      <c r="AA39" s="7"/>
      <c r="AB39" s="40"/>
      <c r="AC39" s="40"/>
      <c r="AD39" s="40"/>
      <c r="AE39" s="40"/>
    </row>
    <row r="40" spans="1:31" s="11" customFormat="1" ht="24" customHeight="1" x14ac:dyDescent="0.2">
      <c r="A40" s="7">
        <v>11</v>
      </c>
      <c r="B40" s="41" t="s">
        <v>59</v>
      </c>
      <c r="C40" s="7"/>
      <c r="D40" s="7"/>
      <c r="E40" s="7"/>
      <c r="F40" s="7"/>
      <c r="G40" s="9"/>
      <c r="H40" s="9"/>
      <c r="I40" s="9"/>
      <c r="J40" s="38"/>
      <c r="K40" s="9"/>
      <c r="L40" s="9"/>
      <c r="M40" s="9"/>
      <c r="N40" s="39"/>
      <c r="O40" s="9"/>
      <c r="P40" s="9"/>
      <c r="Q40" s="9"/>
      <c r="R40" s="9"/>
      <c r="S40" s="9"/>
      <c r="T40" s="9"/>
      <c r="U40" s="9"/>
      <c r="V40" s="9"/>
      <c r="W40" s="82">
        <f t="shared" si="7"/>
        <v>400</v>
      </c>
      <c r="X40" s="83">
        <v>400</v>
      </c>
      <c r="Y40" s="82">
        <f t="shared" si="8"/>
        <v>400</v>
      </c>
      <c r="Z40" s="9"/>
      <c r="AA40" s="7"/>
      <c r="AB40" s="40"/>
      <c r="AC40" s="40"/>
      <c r="AD40" s="40"/>
      <c r="AE40" s="40"/>
    </row>
    <row r="41" spans="1:31" s="11" customFormat="1" ht="29.25" customHeight="1" x14ac:dyDescent="0.2">
      <c r="A41" s="7" t="s">
        <v>49</v>
      </c>
      <c r="B41" s="37" t="s">
        <v>36</v>
      </c>
      <c r="C41" s="7"/>
      <c r="D41" s="7"/>
      <c r="E41" s="7"/>
      <c r="F41" s="7"/>
      <c r="G41" s="9"/>
      <c r="H41" s="9"/>
      <c r="I41" s="9"/>
      <c r="J41" s="38"/>
      <c r="K41" s="9"/>
      <c r="L41" s="9"/>
      <c r="M41" s="9"/>
      <c r="N41" s="39"/>
      <c r="O41" s="9"/>
      <c r="P41" s="9"/>
      <c r="Q41" s="9"/>
      <c r="R41" s="9"/>
      <c r="S41" s="9"/>
      <c r="T41" s="9"/>
      <c r="U41" s="9"/>
      <c r="V41" s="9"/>
      <c r="W41" s="80">
        <f>SUM(W42:W47)</f>
        <v>4272.92</v>
      </c>
      <c r="X41" s="80">
        <f>SUM(X42:X47)</f>
        <v>4272.92</v>
      </c>
      <c r="Y41" s="80">
        <f>SUM(Y42:Y47)</f>
        <v>4272.92</v>
      </c>
      <c r="Z41" s="9"/>
      <c r="AA41" s="7"/>
      <c r="AB41" s="40"/>
      <c r="AC41" s="40"/>
      <c r="AD41" s="40"/>
      <c r="AE41" s="40"/>
    </row>
    <row r="42" spans="1:31" s="11" customFormat="1" ht="24" customHeight="1" x14ac:dyDescent="0.2">
      <c r="A42" s="7">
        <v>1</v>
      </c>
      <c r="B42" s="42" t="s">
        <v>60</v>
      </c>
      <c r="C42" s="7"/>
      <c r="D42" s="7"/>
      <c r="E42" s="7"/>
      <c r="F42" s="7"/>
      <c r="G42" s="9"/>
      <c r="H42" s="9"/>
      <c r="I42" s="9"/>
      <c r="J42" s="38"/>
      <c r="K42" s="9"/>
      <c r="L42" s="9"/>
      <c r="M42" s="9"/>
      <c r="N42" s="39"/>
      <c r="O42" s="9"/>
      <c r="P42" s="9"/>
      <c r="Q42" s="9"/>
      <c r="R42" s="9"/>
      <c r="S42" s="9"/>
      <c r="T42" s="9"/>
      <c r="U42" s="9"/>
      <c r="V42" s="9"/>
      <c r="W42" s="84">
        <f>+X42</f>
        <v>22.920000000000073</v>
      </c>
      <c r="X42" s="85">
        <f>3533.343-3510.423</f>
        <v>22.920000000000073</v>
      </c>
      <c r="Y42" s="84">
        <f>+X42</f>
        <v>22.920000000000073</v>
      </c>
      <c r="Z42" s="9"/>
      <c r="AA42" s="7"/>
      <c r="AB42" s="40"/>
      <c r="AC42" s="40"/>
      <c r="AD42" s="40"/>
      <c r="AE42" s="40"/>
    </row>
    <row r="43" spans="1:31" s="11" customFormat="1" ht="24" customHeight="1" x14ac:dyDescent="0.2">
      <c r="A43" s="7">
        <v>2</v>
      </c>
      <c r="B43" s="42" t="s">
        <v>61</v>
      </c>
      <c r="C43" s="7"/>
      <c r="D43" s="7"/>
      <c r="E43" s="7"/>
      <c r="F43" s="7"/>
      <c r="G43" s="9"/>
      <c r="H43" s="9"/>
      <c r="I43" s="9"/>
      <c r="J43" s="38"/>
      <c r="K43" s="9"/>
      <c r="L43" s="9"/>
      <c r="M43" s="9"/>
      <c r="N43" s="39"/>
      <c r="O43" s="9"/>
      <c r="P43" s="9"/>
      <c r="Q43" s="9"/>
      <c r="R43" s="9"/>
      <c r="S43" s="9"/>
      <c r="T43" s="9"/>
      <c r="U43" s="9"/>
      <c r="V43" s="9"/>
      <c r="W43" s="82">
        <f t="shared" ref="W43:W47" si="9">+X43</f>
        <v>300</v>
      </c>
      <c r="X43" s="83">
        <v>300</v>
      </c>
      <c r="Y43" s="82">
        <f t="shared" ref="Y43:Y47" si="10">+X43</f>
        <v>300</v>
      </c>
      <c r="Z43" s="9"/>
      <c r="AA43" s="7"/>
      <c r="AB43" s="40"/>
      <c r="AC43" s="40"/>
      <c r="AD43" s="40"/>
      <c r="AE43" s="40"/>
    </row>
    <row r="44" spans="1:31" s="11" customFormat="1" ht="24" customHeight="1" x14ac:dyDescent="0.2">
      <c r="A44" s="7">
        <v>3</v>
      </c>
      <c r="B44" s="42" t="s">
        <v>62</v>
      </c>
      <c r="C44" s="7"/>
      <c r="D44" s="7"/>
      <c r="E44" s="7"/>
      <c r="F44" s="7"/>
      <c r="G44" s="9"/>
      <c r="H44" s="9"/>
      <c r="I44" s="9"/>
      <c r="J44" s="38"/>
      <c r="K44" s="9"/>
      <c r="L44" s="9"/>
      <c r="M44" s="9"/>
      <c r="N44" s="39"/>
      <c r="O44" s="9"/>
      <c r="P44" s="9"/>
      <c r="Q44" s="9"/>
      <c r="R44" s="9"/>
      <c r="S44" s="9"/>
      <c r="T44" s="9"/>
      <c r="U44" s="9"/>
      <c r="V44" s="9"/>
      <c r="W44" s="84">
        <f t="shared" si="9"/>
        <v>3496.3429999999998</v>
      </c>
      <c r="X44" s="85">
        <f>4000-503.657</f>
        <v>3496.3429999999998</v>
      </c>
      <c r="Y44" s="84">
        <f t="shared" si="10"/>
        <v>3496.3429999999998</v>
      </c>
      <c r="Z44" s="9"/>
      <c r="AA44" s="7"/>
      <c r="AB44" s="40"/>
      <c r="AC44" s="40"/>
      <c r="AD44" s="40"/>
      <c r="AE44" s="40"/>
    </row>
    <row r="45" spans="1:31" s="11" customFormat="1" ht="24" customHeight="1" x14ac:dyDescent="0.2">
      <c r="A45" s="7">
        <v>4</v>
      </c>
      <c r="B45" s="42" t="s">
        <v>63</v>
      </c>
      <c r="C45" s="7"/>
      <c r="D45" s="7"/>
      <c r="E45" s="7"/>
      <c r="F45" s="7"/>
      <c r="G45" s="9"/>
      <c r="H45" s="9"/>
      <c r="I45" s="9"/>
      <c r="J45" s="38"/>
      <c r="K45" s="9"/>
      <c r="L45" s="9"/>
      <c r="M45" s="9"/>
      <c r="N45" s="39"/>
      <c r="O45" s="9"/>
      <c r="P45" s="9"/>
      <c r="Q45" s="9"/>
      <c r="R45" s="9"/>
      <c r="S45" s="9"/>
      <c r="T45" s="9"/>
      <c r="U45" s="9"/>
      <c r="V45" s="9"/>
      <c r="W45" s="84">
        <f t="shared" si="9"/>
        <v>159.39099999999999</v>
      </c>
      <c r="X45" s="85">
        <v>159.39099999999999</v>
      </c>
      <c r="Y45" s="84">
        <f t="shared" si="10"/>
        <v>159.39099999999999</v>
      </c>
      <c r="Z45" s="9"/>
      <c r="AA45" s="7"/>
      <c r="AB45" s="40"/>
      <c r="AC45" s="40"/>
      <c r="AD45" s="40"/>
      <c r="AE45" s="40"/>
    </row>
    <row r="46" spans="1:31" s="11" customFormat="1" ht="24" customHeight="1" x14ac:dyDescent="0.2">
      <c r="A46" s="7">
        <v>5</v>
      </c>
      <c r="B46" s="42" t="s">
        <v>64</v>
      </c>
      <c r="C46" s="7"/>
      <c r="D46" s="7"/>
      <c r="E46" s="7"/>
      <c r="F46" s="7"/>
      <c r="G46" s="9"/>
      <c r="H46" s="9"/>
      <c r="I46" s="9"/>
      <c r="J46" s="38"/>
      <c r="K46" s="9"/>
      <c r="L46" s="9"/>
      <c r="M46" s="9"/>
      <c r="N46" s="39"/>
      <c r="O46" s="9"/>
      <c r="P46" s="9"/>
      <c r="Q46" s="9"/>
      <c r="R46" s="9"/>
      <c r="S46" s="9"/>
      <c r="T46" s="9"/>
      <c r="U46" s="9"/>
      <c r="V46" s="9"/>
      <c r="W46" s="84">
        <f t="shared" si="9"/>
        <v>177.62899999999999</v>
      </c>
      <c r="X46" s="85">
        <v>177.62899999999999</v>
      </c>
      <c r="Y46" s="84">
        <f t="shared" si="10"/>
        <v>177.62899999999999</v>
      </c>
      <c r="Z46" s="9"/>
      <c r="AA46" s="7"/>
      <c r="AB46" s="40"/>
      <c r="AC46" s="40"/>
      <c r="AD46" s="40"/>
      <c r="AE46" s="40"/>
    </row>
    <row r="47" spans="1:31" s="11" customFormat="1" ht="24" customHeight="1" x14ac:dyDescent="0.2">
      <c r="A47" s="7">
        <v>6</v>
      </c>
      <c r="B47" s="42" t="s">
        <v>65</v>
      </c>
      <c r="C47" s="7"/>
      <c r="D47" s="7"/>
      <c r="E47" s="7"/>
      <c r="F47" s="7"/>
      <c r="G47" s="9"/>
      <c r="H47" s="9"/>
      <c r="I47" s="9"/>
      <c r="J47" s="38"/>
      <c r="K47" s="9"/>
      <c r="L47" s="9"/>
      <c r="M47" s="9"/>
      <c r="N47" s="39"/>
      <c r="O47" s="9"/>
      <c r="P47" s="9"/>
      <c r="Q47" s="9"/>
      <c r="R47" s="9"/>
      <c r="S47" s="9"/>
      <c r="T47" s="9"/>
      <c r="U47" s="9"/>
      <c r="V47" s="9"/>
      <c r="W47" s="84">
        <f t="shared" si="9"/>
        <v>116.637</v>
      </c>
      <c r="X47" s="85">
        <v>116.637</v>
      </c>
      <c r="Y47" s="84">
        <f t="shared" si="10"/>
        <v>116.637</v>
      </c>
      <c r="Z47" s="9"/>
      <c r="AA47" s="7"/>
      <c r="AB47" s="40"/>
      <c r="AC47" s="40"/>
      <c r="AD47" s="40"/>
      <c r="AE47" s="40"/>
    </row>
    <row r="48" spans="1:31" s="11" customFormat="1" ht="29.25" customHeight="1" x14ac:dyDescent="0.2">
      <c r="A48" s="7" t="s">
        <v>49</v>
      </c>
      <c r="B48" s="37" t="s">
        <v>30</v>
      </c>
      <c r="C48" s="7"/>
      <c r="D48" s="7"/>
      <c r="E48" s="7"/>
      <c r="F48" s="7"/>
      <c r="G48" s="9"/>
      <c r="H48" s="9"/>
      <c r="I48" s="9"/>
      <c r="J48" s="38"/>
      <c r="K48" s="9"/>
      <c r="L48" s="9"/>
      <c r="M48" s="9"/>
      <c r="N48" s="39"/>
      <c r="O48" s="9"/>
      <c r="P48" s="9"/>
      <c r="Q48" s="9"/>
      <c r="R48" s="9"/>
      <c r="S48" s="9"/>
      <c r="T48" s="9"/>
      <c r="U48" s="9"/>
      <c r="V48" s="9"/>
      <c r="W48" s="80">
        <f>SUM(W49:W61)</f>
        <v>20345.367859999998</v>
      </c>
      <c r="X48" s="80">
        <f>SUM(X49:X61)</f>
        <v>20345.367859999998</v>
      </c>
      <c r="Y48" s="80">
        <f>SUM(Y49:Y61)</f>
        <v>20345.367859999998</v>
      </c>
      <c r="Z48" s="9"/>
      <c r="AA48" s="7"/>
      <c r="AB48" s="40"/>
      <c r="AC48" s="40"/>
      <c r="AD48" s="40"/>
      <c r="AE48" s="40"/>
    </row>
    <row r="49" spans="1:31" s="11" customFormat="1" ht="37.5" x14ac:dyDescent="0.2">
      <c r="A49" s="7">
        <v>1</v>
      </c>
      <c r="B49" s="43" t="s">
        <v>66</v>
      </c>
      <c r="C49" s="7"/>
      <c r="D49" s="7"/>
      <c r="E49" s="7"/>
      <c r="F49" s="7"/>
      <c r="G49" s="9"/>
      <c r="H49" s="9"/>
      <c r="I49" s="9"/>
      <c r="J49" s="38"/>
      <c r="K49" s="9"/>
      <c r="L49" s="9"/>
      <c r="M49" s="9"/>
      <c r="N49" s="39"/>
      <c r="O49" s="9"/>
      <c r="P49" s="9"/>
      <c r="Q49" s="9"/>
      <c r="R49" s="9"/>
      <c r="S49" s="9"/>
      <c r="T49" s="9"/>
      <c r="U49" s="9"/>
      <c r="V49" s="9"/>
      <c r="W49" s="84">
        <f>+X49</f>
        <v>451.93486000000001</v>
      </c>
      <c r="X49" s="85">
        <v>451.93486000000001</v>
      </c>
      <c r="Y49" s="84">
        <f>+X49</f>
        <v>451.93486000000001</v>
      </c>
      <c r="Z49" s="9"/>
      <c r="AA49" s="7"/>
      <c r="AB49" s="40"/>
      <c r="AC49" s="40"/>
      <c r="AD49" s="40"/>
      <c r="AE49" s="40"/>
    </row>
    <row r="50" spans="1:31" s="11" customFormat="1" ht="42.75" customHeight="1" x14ac:dyDescent="0.2">
      <c r="A50" s="7">
        <v>2</v>
      </c>
      <c r="B50" s="43" t="s">
        <v>67</v>
      </c>
      <c r="C50" s="7"/>
      <c r="D50" s="7"/>
      <c r="E50" s="7"/>
      <c r="F50" s="7"/>
      <c r="G50" s="9"/>
      <c r="H50" s="9"/>
      <c r="I50" s="9"/>
      <c r="J50" s="38"/>
      <c r="K50" s="9"/>
      <c r="L50" s="9"/>
      <c r="M50" s="9"/>
      <c r="N50" s="39"/>
      <c r="O50" s="9"/>
      <c r="P50" s="9"/>
      <c r="Q50" s="9"/>
      <c r="R50" s="9"/>
      <c r="S50" s="9"/>
      <c r="T50" s="9"/>
      <c r="U50" s="9"/>
      <c r="V50" s="9"/>
      <c r="W50" s="82">
        <f t="shared" ref="W50:W61" si="11">+X50</f>
        <v>5000</v>
      </c>
      <c r="X50" s="83">
        <v>5000</v>
      </c>
      <c r="Y50" s="82">
        <f t="shared" ref="Y50:Y61" si="12">+X50</f>
        <v>5000</v>
      </c>
      <c r="Z50" s="9"/>
      <c r="AA50" s="7"/>
      <c r="AB50" s="40"/>
      <c r="AC50" s="40"/>
      <c r="AD50" s="40"/>
      <c r="AE50" s="40"/>
    </row>
    <row r="51" spans="1:31" s="11" customFormat="1" ht="39" customHeight="1" x14ac:dyDescent="0.2">
      <c r="A51" s="7">
        <v>3</v>
      </c>
      <c r="B51" s="43" t="s">
        <v>68</v>
      </c>
      <c r="C51" s="7"/>
      <c r="D51" s="7"/>
      <c r="E51" s="7"/>
      <c r="F51" s="7"/>
      <c r="G51" s="9"/>
      <c r="H51" s="9"/>
      <c r="I51" s="9"/>
      <c r="J51" s="38"/>
      <c r="K51" s="9"/>
      <c r="L51" s="9"/>
      <c r="M51" s="9"/>
      <c r="N51" s="39"/>
      <c r="O51" s="9"/>
      <c r="P51" s="9"/>
      <c r="Q51" s="9"/>
      <c r="R51" s="9"/>
      <c r="S51" s="9"/>
      <c r="T51" s="9"/>
      <c r="U51" s="9"/>
      <c r="V51" s="9"/>
      <c r="W51" s="82">
        <f t="shared" si="11"/>
        <v>500</v>
      </c>
      <c r="X51" s="83">
        <v>500</v>
      </c>
      <c r="Y51" s="82">
        <f t="shared" si="12"/>
        <v>500</v>
      </c>
      <c r="Z51" s="9"/>
      <c r="AA51" s="7"/>
      <c r="AB51" s="40"/>
      <c r="AC51" s="40"/>
      <c r="AD51" s="40"/>
      <c r="AE51" s="40"/>
    </row>
    <row r="52" spans="1:31" s="11" customFormat="1" ht="33" customHeight="1" x14ac:dyDescent="0.2">
      <c r="A52" s="7">
        <v>4</v>
      </c>
      <c r="B52" s="43" t="s">
        <v>69</v>
      </c>
      <c r="C52" s="7"/>
      <c r="D52" s="7"/>
      <c r="E52" s="7"/>
      <c r="F52" s="7"/>
      <c r="G52" s="9"/>
      <c r="H52" s="9"/>
      <c r="I52" s="9"/>
      <c r="J52" s="38"/>
      <c r="K52" s="9"/>
      <c r="L52" s="9"/>
      <c r="M52" s="9"/>
      <c r="N52" s="39"/>
      <c r="O52" s="9"/>
      <c r="P52" s="9"/>
      <c r="Q52" s="9"/>
      <c r="R52" s="9"/>
      <c r="S52" s="9"/>
      <c r="T52" s="9"/>
      <c r="U52" s="9"/>
      <c r="V52" s="9"/>
      <c r="W52" s="82">
        <f t="shared" si="11"/>
        <v>1833</v>
      </c>
      <c r="X52" s="83">
        <v>1833</v>
      </c>
      <c r="Y52" s="82">
        <f t="shared" si="12"/>
        <v>1833</v>
      </c>
      <c r="Z52" s="9"/>
      <c r="AA52" s="7"/>
      <c r="AB52" s="40"/>
      <c r="AC52" s="40"/>
      <c r="AD52" s="40"/>
      <c r="AE52" s="40"/>
    </row>
    <row r="53" spans="1:31" s="11" customFormat="1" ht="33.75" customHeight="1" x14ac:dyDescent="0.2">
      <c r="A53" s="7">
        <v>5</v>
      </c>
      <c r="B53" s="43" t="s">
        <v>70</v>
      </c>
      <c r="C53" s="7"/>
      <c r="D53" s="7"/>
      <c r="E53" s="7"/>
      <c r="F53" s="7"/>
      <c r="G53" s="9"/>
      <c r="H53" s="9"/>
      <c r="I53" s="9"/>
      <c r="J53" s="38"/>
      <c r="K53" s="9"/>
      <c r="L53" s="9"/>
      <c r="M53" s="9"/>
      <c r="N53" s="39"/>
      <c r="O53" s="9"/>
      <c r="P53" s="9"/>
      <c r="Q53" s="9"/>
      <c r="R53" s="9"/>
      <c r="S53" s="9"/>
      <c r="T53" s="9"/>
      <c r="U53" s="9"/>
      <c r="V53" s="9"/>
      <c r="W53" s="84">
        <f t="shared" si="11"/>
        <v>1633.6120000000001</v>
      </c>
      <c r="X53" s="85">
        <v>1633.6120000000001</v>
      </c>
      <c r="Y53" s="84">
        <f t="shared" si="12"/>
        <v>1633.6120000000001</v>
      </c>
      <c r="Z53" s="9"/>
      <c r="AA53" s="7"/>
      <c r="AB53" s="40"/>
      <c r="AC53" s="40"/>
      <c r="AD53" s="40"/>
      <c r="AE53" s="40"/>
    </row>
    <row r="54" spans="1:31" s="11" customFormat="1" ht="37.5" x14ac:dyDescent="0.2">
      <c r="A54" s="7">
        <v>6</v>
      </c>
      <c r="B54" s="43" t="s">
        <v>71</v>
      </c>
      <c r="C54" s="7"/>
      <c r="D54" s="7"/>
      <c r="E54" s="7"/>
      <c r="F54" s="7"/>
      <c r="G54" s="9"/>
      <c r="H54" s="9"/>
      <c r="I54" s="9"/>
      <c r="J54" s="38"/>
      <c r="K54" s="9"/>
      <c r="L54" s="9"/>
      <c r="M54" s="9"/>
      <c r="N54" s="39"/>
      <c r="O54" s="9"/>
      <c r="P54" s="9"/>
      <c r="Q54" s="9"/>
      <c r="R54" s="9"/>
      <c r="S54" s="9"/>
      <c r="T54" s="9"/>
      <c r="U54" s="9"/>
      <c r="V54" s="9"/>
      <c r="W54" s="82">
        <f t="shared" si="11"/>
        <v>1230</v>
      </c>
      <c r="X54" s="83">
        <v>1230</v>
      </c>
      <c r="Y54" s="82">
        <f t="shared" si="12"/>
        <v>1230</v>
      </c>
      <c r="Z54" s="9"/>
      <c r="AA54" s="7"/>
      <c r="AB54" s="40"/>
      <c r="AC54" s="40"/>
      <c r="AD54" s="40"/>
      <c r="AE54" s="40"/>
    </row>
    <row r="55" spans="1:31" s="11" customFormat="1" ht="39" customHeight="1" x14ac:dyDescent="0.2">
      <c r="A55" s="7">
        <v>7</v>
      </c>
      <c r="B55" s="43" t="s">
        <v>72</v>
      </c>
      <c r="C55" s="7"/>
      <c r="D55" s="7"/>
      <c r="E55" s="7"/>
      <c r="F55" s="7"/>
      <c r="G55" s="9"/>
      <c r="H55" s="9"/>
      <c r="I55" s="9"/>
      <c r="J55" s="38"/>
      <c r="K55" s="9"/>
      <c r="L55" s="9"/>
      <c r="M55" s="9"/>
      <c r="N55" s="39"/>
      <c r="O55" s="9"/>
      <c r="P55" s="9"/>
      <c r="Q55" s="9"/>
      <c r="R55" s="9"/>
      <c r="S55" s="9"/>
      <c r="T55" s="9"/>
      <c r="U55" s="9"/>
      <c r="V55" s="9"/>
      <c r="W55" s="82">
        <f t="shared" si="11"/>
        <v>1400</v>
      </c>
      <c r="X55" s="83">
        <v>1400</v>
      </c>
      <c r="Y55" s="82">
        <f t="shared" si="12"/>
        <v>1400</v>
      </c>
      <c r="Z55" s="9"/>
      <c r="AA55" s="7"/>
      <c r="AB55" s="40"/>
      <c r="AC55" s="40"/>
      <c r="AD55" s="40"/>
      <c r="AE55" s="40"/>
    </row>
    <row r="56" spans="1:31" s="11" customFormat="1" ht="37.5" x14ac:dyDescent="0.2">
      <c r="A56" s="7">
        <v>8</v>
      </c>
      <c r="B56" s="43" t="s">
        <v>73</v>
      </c>
      <c r="C56" s="7"/>
      <c r="D56" s="7"/>
      <c r="E56" s="7"/>
      <c r="F56" s="7"/>
      <c r="G56" s="9"/>
      <c r="H56" s="9"/>
      <c r="I56" s="9"/>
      <c r="J56" s="38"/>
      <c r="K56" s="9"/>
      <c r="L56" s="9"/>
      <c r="M56" s="9"/>
      <c r="N56" s="39"/>
      <c r="O56" s="9"/>
      <c r="P56" s="9"/>
      <c r="Q56" s="9"/>
      <c r="R56" s="9"/>
      <c r="S56" s="9"/>
      <c r="T56" s="9"/>
      <c r="U56" s="9"/>
      <c r="V56" s="9"/>
      <c r="W56" s="82">
        <f t="shared" si="11"/>
        <v>2800</v>
      </c>
      <c r="X56" s="83">
        <v>2800</v>
      </c>
      <c r="Y56" s="82">
        <f t="shared" si="12"/>
        <v>2800</v>
      </c>
      <c r="Z56" s="9"/>
      <c r="AA56" s="7"/>
      <c r="AB56" s="40"/>
      <c r="AC56" s="40"/>
      <c r="AD56" s="40"/>
      <c r="AE56" s="40"/>
    </row>
    <row r="57" spans="1:31" s="11" customFormat="1" ht="30.75" customHeight="1" x14ac:dyDescent="0.2">
      <c r="A57" s="7">
        <v>9</v>
      </c>
      <c r="B57" s="43" t="s">
        <v>74</v>
      </c>
      <c r="C57" s="7"/>
      <c r="D57" s="7"/>
      <c r="E57" s="7"/>
      <c r="F57" s="7"/>
      <c r="G57" s="9"/>
      <c r="H57" s="9"/>
      <c r="I57" s="9"/>
      <c r="J57" s="38"/>
      <c r="K57" s="9"/>
      <c r="L57" s="9"/>
      <c r="M57" s="9"/>
      <c r="N57" s="39"/>
      <c r="O57" s="9"/>
      <c r="P57" s="9"/>
      <c r="Q57" s="9"/>
      <c r="R57" s="9"/>
      <c r="S57" s="9"/>
      <c r="T57" s="9"/>
      <c r="U57" s="9"/>
      <c r="V57" s="9"/>
      <c r="W57" s="84">
        <f t="shared" si="11"/>
        <v>595.24900000000002</v>
      </c>
      <c r="X57" s="85">
        <v>595.24900000000002</v>
      </c>
      <c r="Y57" s="84">
        <f t="shared" si="12"/>
        <v>595.24900000000002</v>
      </c>
      <c r="Z57" s="9"/>
      <c r="AA57" s="7"/>
      <c r="AB57" s="40"/>
      <c r="AC57" s="40"/>
      <c r="AD57" s="40"/>
      <c r="AE57" s="40"/>
    </row>
    <row r="58" spans="1:31" s="11" customFormat="1" ht="37.5" x14ac:dyDescent="0.2">
      <c r="A58" s="7">
        <v>10</v>
      </c>
      <c r="B58" s="43" t="s">
        <v>75</v>
      </c>
      <c r="C58" s="7"/>
      <c r="D58" s="7"/>
      <c r="E58" s="7"/>
      <c r="F58" s="7"/>
      <c r="G58" s="9"/>
      <c r="H58" s="9"/>
      <c r="I58" s="9"/>
      <c r="J58" s="38"/>
      <c r="K58" s="9"/>
      <c r="L58" s="9"/>
      <c r="M58" s="9"/>
      <c r="N58" s="39"/>
      <c r="O58" s="9"/>
      <c r="P58" s="9"/>
      <c r="Q58" s="9"/>
      <c r="R58" s="9"/>
      <c r="S58" s="9"/>
      <c r="T58" s="9"/>
      <c r="U58" s="9"/>
      <c r="V58" s="9"/>
      <c r="W58" s="84">
        <f t="shared" si="11"/>
        <v>763.43299999999999</v>
      </c>
      <c r="X58" s="85">
        <v>763.43299999999999</v>
      </c>
      <c r="Y58" s="84">
        <f t="shared" si="12"/>
        <v>763.43299999999999</v>
      </c>
      <c r="Z58" s="9"/>
      <c r="AA58" s="7"/>
      <c r="AB58" s="40"/>
      <c r="AC58" s="40"/>
      <c r="AD58" s="40"/>
      <c r="AE58" s="40"/>
    </row>
    <row r="59" spans="1:31" s="11" customFormat="1" ht="37.5" x14ac:dyDescent="0.2">
      <c r="A59" s="7">
        <v>11</v>
      </c>
      <c r="B59" s="43" t="s">
        <v>76</v>
      </c>
      <c r="C59" s="7"/>
      <c r="D59" s="7"/>
      <c r="E59" s="7"/>
      <c r="F59" s="7"/>
      <c r="G59" s="9"/>
      <c r="H59" s="9"/>
      <c r="I59" s="9"/>
      <c r="J59" s="38"/>
      <c r="K59" s="9"/>
      <c r="L59" s="9"/>
      <c r="M59" s="9"/>
      <c r="N59" s="39"/>
      <c r="O59" s="9"/>
      <c r="P59" s="9"/>
      <c r="Q59" s="9"/>
      <c r="R59" s="9"/>
      <c r="S59" s="9"/>
      <c r="T59" s="9"/>
      <c r="U59" s="9"/>
      <c r="V59" s="9"/>
      <c r="W59" s="84">
        <f t="shared" si="11"/>
        <v>1305.1389999999999</v>
      </c>
      <c r="X59" s="85">
        <v>1305.1389999999999</v>
      </c>
      <c r="Y59" s="84">
        <f t="shared" si="12"/>
        <v>1305.1389999999999</v>
      </c>
      <c r="Z59" s="9"/>
      <c r="AA59" s="7"/>
      <c r="AB59" s="40"/>
      <c r="AC59" s="40"/>
      <c r="AD59" s="40"/>
      <c r="AE59" s="40"/>
    </row>
    <row r="60" spans="1:31" s="11" customFormat="1" ht="36" customHeight="1" x14ac:dyDescent="0.2">
      <c r="A60" s="7">
        <v>12</v>
      </c>
      <c r="B60" s="43" t="s">
        <v>77</v>
      </c>
      <c r="C60" s="7"/>
      <c r="D60" s="7"/>
      <c r="E60" s="7"/>
      <c r="F60" s="7"/>
      <c r="G60" s="9"/>
      <c r="H60" s="9"/>
      <c r="I60" s="9"/>
      <c r="J60" s="38"/>
      <c r="K60" s="9"/>
      <c r="L60" s="9"/>
      <c r="M60" s="9"/>
      <c r="N60" s="39"/>
      <c r="O60" s="9"/>
      <c r="P60" s="9"/>
      <c r="Q60" s="9"/>
      <c r="R60" s="9"/>
      <c r="S60" s="9"/>
      <c r="T60" s="9"/>
      <c r="U60" s="9"/>
      <c r="V60" s="9"/>
      <c r="W60" s="82">
        <f t="shared" si="11"/>
        <v>1270</v>
      </c>
      <c r="X60" s="83">
        <v>1270</v>
      </c>
      <c r="Y60" s="82">
        <f t="shared" si="12"/>
        <v>1270</v>
      </c>
      <c r="Z60" s="9"/>
      <c r="AA60" s="7"/>
      <c r="AB60" s="40"/>
      <c r="AC60" s="40"/>
      <c r="AD60" s="40"/>
      <c r="AE60" s="40"/>
    </row>
    <row r="61" spans="1:31" s="11" customFormat="1" ht="37.5" x14ac:dyDescent="0.2">
      <c r="A61" s="7">
        <v>13</v>
      </c>
      <c r="B61" s="43" t="s">
        <v>78</v>
      </c>
      <c r="C61" s="7"/>
      <c r="D61" s="7"/>
      <c r="E61" s="7"/>
      <c r="F61" s="7"/>
      <c r="G61" s="9"/>
      <c r="H61" s="9"/>
      <c r="I61" s="9"/>
      <c r="J61" s="38"/>
      <c r="K61" s="9"/>
      <c r="L61" s="9"/>
      <c r="M61" s="9"/>
      <c r="N61" s="39"/>
      <c r="O61" s="9"/>
      <c r="P61" s="9"/>
      <c r="Q61" s="9"/>
      <c r="R61" s="9"/>
      <c r="S61" s="9"/>
      <c r="T61" s="9"/>
      <c r="U61" s="9"/>
      <c r="V61" s="9"/>
      <c r="W61" s="82">
        <f t="shared" si="11"/>
        <v>1563</v>
      </c>
      <c r="X61" s="83">
        <v>1563</v>
      </c>
      <c r="Y61" s="82">
        <f t="shared" si="12"/>
        <v>1563</v>
      </c>
      <c r="Z61" s="9"/>
      <c r="AA61" s="7"/>
      <c r="AB61" s="40"/>
      <c r="AC61" s="40"/>
      <c r="AD61" s="40"/>
      <c r="AE61" s="40"/>
    </row>
    <row r="62" spans="1:31" s="36" customFormat="1" ht="35.25" customHeight="1" x14ac:dyDescent="0.2">
      <c r="A62" s="28" t="s">
        <v>79</v>
      </c>
      <c r="B62" s="29" t="s">
        <v>80</v>
      </c>
      <c r="C62" s="28"/>
      <c r="D62" s="28"/>
      <c r="E62" s="28"/>
      <c r="F62" s="28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>
        <f>R62</f>
        <v>2585</v>
      </c>
      <c r="R62" s="30">
        <v>2585</v>
      </c>
      <c r="S62" s="30"/>
      <c r="T62" s="30"/>
      <c r="U62" s="31">
        <f t="shared" ref="U62:W62" si="13">U63+U67</f>
        <v>5798</v>
      </c>
      <c r="V62" s="31">
        <f t="shared" si="13"/>
        <v>5798</v>
      </c>
      <c r="W62" s="31">
        <f t="shared" si="13"/>
        <v>917</v>
      </c>
      <c r="X62" s="31">
        <f>X63+X67</f>
        <v>917</v>
      </c>
      <c r="Y62" s="31">
        <f>Y63+Y67</f>
        <v>917</v>
      </c>
      <c r="Z62" s="30"/>
      <c r="AA62" s="34"/>
      <c r="AB62" s="35"/>
      <c r="AC62" s="35"/>
      <c r="AD62" s="35"/>
      <c r="AE62" s="35"/>
    </row>
    <row r="63" spans="1:31" s="36" customFormat="1" ht="27.75" customHeight="1" x14ac:dyDescent="0.2">
      <c r="A63" s="28"/>
      <c r="B63" s="108" t="s">
        <v>31</v>
      </c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>
        <f>SUM(Q64:Q66)</f>
        <v>2370</v>
      </c>
      <c r="R63" s="30">
        <f t="shared" ref="R63" si="14">SUM(R64:R66)</f>
        <v>2370</v>
      </c>
      <c r="S63" s="30"/>
      <c r="T63" s="30"/>
      <c r="U63" s="31">
        <f t="shared" ref="U63:W63" si="15">SUM(U64:U66)</f>
        <v>5583</v>
      </c>
      <c r="V63" s="31">
        <f t="shared" si="15"/>
        <v>5583</v>
      </c>
      <c r="W63" s="31">
        <f t="shared" si="15"/>
        <v>917</v>
      </c>
      <c r="X63" s="31">
        <f>SUM(X64:X66)</f>
        <v>917</v>
      </c>
      <c r="Y63" s="31">
        <f>SUM(Y64:Y66)</f>
        <v>917</v>
      </c>
      <c r="Z63" s="30"/>
      <c r="AA63" s="34"/>
      <c r="AB63" s="35"/>
      <c r="AC63" s="35"/>
      <c r="AD63" s="35"/>
      <c r="AE63" s="35"/>
    </row>
    <row r="64" spans="1:31" s="36" customFormat="1" ht="75.75" customHeight="1" x14ac:dyDescent="0.2">
      <c r="A64" s="20">
        <v>1</v>
      </c>
      <c r="B64" s="109" t="s">
        <v>81</v>
      </c>
      <c r="C64" s="20" t="s">
        <v>82</v>
      </c>
      <c r="D64" s="110" t="s">
        <v>83</v>
      </c>
      <c r="E64" s="111" t="s">
        <v>84</v>
      </c>
      <c r="F64" s="112" t="s">
        <v>85</v>
      </c>
      <c r="G64" s="113">
        <v>2700</v>
      </c>
      <c r="H64" s="113">
        <v>2417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>
        <v>1560</v>
      </c>
      <c r="V64" s="30">
        <v>1560</v>
      </c>
      <c r="W64" s="34"/>
      <c r="X64" s="34"/>
      <c r="Y64" s="34"/>
      <c r="Z64" s="30"/>
      <c r="AA64" s="34"/>
      <c r="AB64" s="35"/>
      <c r="AC64" s="35"/>
      <c r="AD64" s="35"/>
      <c r="AE64" s="35"/>
    </row>
    <row r="65" spans="1:39" s="36" customFormat="1" ht="76.5" customHeight="1" x14ac:dyDescent="0.2">
      <c r="A65" s="20">
        <v>2</v>
      </c>
      <c r="B65" s="109" t="s">
        <v>86</v>
      </c>
      <c r="C65" s="20" t="s">
        <v>82</v>
      </c>
      <c r="D65" s="110" t="s">
        <v>87</v>
      </c>
      <c r="E65" s="111" t="s">
        <v>88</v>
      </c>
      <c r="F65" s="112" t="s">
        <v>89</v>
      </c>
      <c r="G65" s="113">
        <v>3000</v>
      </c>
      <c r="H65" s="113">
        <v>2670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>
        <v>1653</v>
      </c>
      <c r="V65" s="30">
        <v>1653</v>
      </c>
      <c r="W65" s="34">
        <v>917</v>
      </c>
      <c r="X65" s="34">
        <f>+W65</f>
        <v>917</v>
      </c>
      <c r="Y65" s="34">
        <v>917</v>
      </c>
      <c r="Z65" s="30"/>
      <c r="AA65" s="34"/>
      <c r="AB65" s="35"/>
      <c r="AC65" s="35"/>
      <c r="AD65" s="35"/>
      <c r="AE65" s="35"/>
    </row>
    <row r="66" spans="1:39" s="24" customFormat="1" ht="75" x14ac:dyDescent="0.2">
      <c r="A66" s="20">
        <v>3</v>
      </c>
      <c r="B66" s="114" t="s">
        <v>90</v>
      </c>
      <c r="C66" s="115" t="s">
        <v>91</v>
      </c>
      <c r="D66" s="115" t="s">
        <v>92</v>
      </c>
      <c r="E66" s="116" t="s">
        <v>88</v>
      </c>
      <c r="F66" s="117" t="s">
        <v>93</v>
      </c>
      <c r="G66" s="118">
        <v>2822</v>
      </c>
      <c r="H66" s="118">
        <v>2470</v>
      </c>
      <c r="I66" s="22"/>
      <c r="J66" s="22"/>
      <c r="K66" s="22"/>
      <c r="L66" s="22"/>
      <c r="M66" s="22"/>
      <c r="N66" s="22"/>
      <c r="O66" s="22"/>
      <c r="P66" s="22"/>
      <c r="Q66" s="22">
        <v>2370</v>
      </c>
      <c r="R66" s="22">
        <v>2370</v>
      </c>
      <c r="S66" s="22"/>
      <c r="T66" s="22"/>
      <c r="U66" s="22">
        <v>2370</v>
      </c>
      <c r="V66" s="22">
        <v>2370</v>
      </c>
      <c r="W66" s="22"/>
      <c r="X66" s="22"/>
      <c r="Y66" s="22"/>
      <c r="Z66" s="22"/>
      <c r="AA66" s="20"/>
      <c r="AB66" s="23"/>
      <c r="AC66" s="23"/>
      <c r="AD66" s="23"/>
      <c r="AE66" s="23"/>
    </row>
    <row r="67" spans="1:39" s="67" customFormat="1" ht="29.25" customHeight="1" x14ac:dyDescent="0.2">
      <c r="A67" s="53"/>
      <c r="B67" s="119" t="s">
        <v>35</v>
      </c>
      <c r="C67" s="119"/>
      <c r="D67" s="120"/>
      <c r="E67" s="121"/>
      <c r="F67" s="122"/>
      <c r="G67" s="123"/>
      <c r="H67" s="123"/>
      <c r="I67" s="46"/>
      <c r="J67" s="46"/>
      <c r="K67" s="46"/>
      <c r="L67" s="46"/>
      <c r="M67" s="46"/>
      <c r="N67" s="46"/>
      <c r="O67" s="46"/>
      <c r="P67" s="46"/>
      <c r="Q67" s="46">
        <f>+Q68</f>
        <v>215</v>
      </c>
      <c r="R67" s="46">
        <f t="shared" ref="R67:V67" si="16">+R68</f>
        <v>215</v>
      </c>
      <c r="S67" s="46"/>
      <c r="T67" s="46"/>
      <c r="U67" s="46">
        <f t="shared" si="16"/>
        <v>215</v>
      </c>
      <c r="V67" s="46">
        <f t="shared" si="16"/>
        <v>215</v>
      </c>
      <c r="W67" s="46"/>
      <c r="X67" s="46"/>
      <c r="Y67" s="46"/>
      <c r="Z67" s="46"/>
      <c r="AA67" s="53"/>
      <c r="AB67" s="66"/>
      <c r="AC67" s="66"/>
      <c r="AD67" s="66"/>
      <c r="AE67" s="66"/>
    </row>
    <row r="68" spans="1:39" s="24" customFormat="1" ht="44.25" customHeight="1" x14ac:dyDescent="0.2">
      <c r="A68" s="20"/>
      <c r="B68" s="124" t="s">
        <v>94</v>
      </c>
      <c r="C68" s="125" t="s">
        <v>95</v>
      </c>
      <c r="D68" s="126" t="s">
        <v>96</v>
      </c>
      <c r="E68" s="127" t="s">
        <v>97</v>
      </c>
      <c r="F68" s="128" t="s">
        <v>98</v>
      </c>
      <c r="G68" s="129">
        <v>3572</v>
      </c>
      <c r="H68" s="129">
        <v>1223</v>
      </c>
      <c r="I68" s="22"/>
      <c r="J68" s="22"/>
      <c r="K68" s="22"/>
      <c r="L68" s="22"/>
      <c r="M68" s="22"/>
      <c r="N68" s="22"/>
      <c r="O68" s="22"/>
      <c r="P68" s="22"/>
      <c r="Q68" s="22">
        <v>215</v>
      </c>
      <c r="R68" s="22">
        <v>215</v>
      </c>
      <c r="S68" s="22"/>
      <c r="T68" s="22"/>
      <c r="U68" s="22">
        <v>215</v>
      </c>
      <c r="V68" s="22">
        <v>215</v>
      </c>
      <c r="W68" s="22"/>
      <c r="X68" s="22"/>
      <c r="Y68" s="22"/>
      <c r="Z68" s="22"/>
      <c r="AA68" s="20"/>
      <c r="AB68" s="23"/>
      <c r="AC68" s="23"/>
      <c r="AD68" s="23"/>
      <c r="AE68" s="23"/>
    </row>
    <row r="69" spans="1:39" s="24" customFormat="1" x14ac:dyDescent="0.2">
      <c r="A69" s="20"/>
      <c r="B69" s="44"/>
      <c r="C69" s="20"/>
      <c r="D69" s="20"/>
      <c r="E69" s="20"/>
      <c r="F69" s="2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9"/>
      <c r="X69" s="9"/>
      <c r="Y69" s="22"/>
      <c r="Z69" s="22"/>
      <c r="AA69" s="20"/>
      <c r="AB69" s="23"/>
      <c r="AC69" s="23"/>
      <c r="AD69" s="23"/>
      <c r="AE69" s="23"/>
    </row>
    <row r="70" spans="1:39" s="25" customFormat="1" ht="38.25" customHeight="1" x14ac:dyDescent="0.2">
      <c r="A70" s="12" t="s">
        <v>100</v>
      </c>
      <c r="B70" s="13" t="s">
        <v>101</v>
      </c>
      <c r="C70" s="12"/>
      <c r="D70" s="12"/>
      <c r="E70" s="12"/>
      <c r="F70" s="12"/>
      <c r="G70" s="10">
        <f t="shared" ref="G70:W70" si="17">G71+G100+G122+G142+G163</f>
        <v>402684</v>
      </c>
      <c r="H70" s="10">
        <f t="shared" si="17"/>
        <v>400634</v>
      </c>
      <c r="I70" s="10">
        <f t="shared" si="17"/>
        <v>402655</v>
      </c>
      <c r="J70" s="10">
        <f t="shared" si="17"/>
        <v>400515</v>
      </c>
      <c r="K70" s="10">
        <f t="shared" si="17"/>
        <v>0</v>
      </c>
      <c r="L70" s="10">
        <f t="shared" si="17"/>
        <v>0</v>
      </c>
      <c r="M70" s="10">
        <f t="shared" si="17"/>
        <v>154420</v>
      </c>
      <c r="N70" s="10">
        <f t="shared" si="17"/>
        <v>154420</v>
      </c>
      <c r="O70" s="10">
        <f t="shared" si="17"/>
        <v>0</v>
      </c>
      <c r="P70" s="10">
        <f t="shared" si="17"/>
        <v>0</v>
      </c>
      <c r="Q70" s="10">
        <f t="shared" si="17"/>
        <v>98700</v>
      </c>
      <c r="R70" s="10">
        <f t="shared" si="17"/>
        <v>98530</v>
      </c>
      <c r="S70" s="45">
        <f t="shared" si="17"/>
        <v>53898.759999999995</v>
      </c>
      <c r="T70" s="45">
        <f t="shared" si="17"/>
        <v>53898.759999999995</v>
      </c>
      <c r="U70" s="45">
        <f t="shared" si="17"/>
        <v>146110</v>
      </c>
      <c r="V70" s="45">
        <f t="shared" si="17"/>
        <v>146110</v>
      </c>
      <c r="W70" s="10">
        <f t="shared" si="17"/>
        <v>244147</v>
      </c>
      <c r="X70" s="10">
        <f>X71+X100+X122+X142+X163</f>
        <v>244147</v>
      </c>
      <c r="Y70" s="10"/>
      <c r="Z70" s="10"/>
      <c r="AA70" s="46"/>
      <c r="AB70" s="26"/>
      <c r="AC70" s="26"/>
      <c r="AD70" s="26"/>
      <c r="AE70" s="26"/>
      <c r="AF70" s="25" t="s">
        <v>102</v>
      </c>
      <c r="AG70" s="25">
        <v>49636</v>
      </c>
    </row>
    <row r="71" spans="1:39" s="25" customFormat="1" ht="27" customHeight="1" x14ac:dyDescent="0.2">
      <c r="A71" s="12" t="s">
        <v>103</v>
      </c>
      <c r="B71" s="13" t="s">
        <v>104</v>
      </c>
      <c r="C71" s="12"/>
      <c r="D71" s="12"/>
      <c r="E71" s="12"/>
      <c r="F71" s="12"/>
      <c r="G71" s="10">
        <f t="shared" ref="G71:W71" si="18">SUM(G72:G73)</f>
        <v>82334</v>
      </c>
      <c r="H71" s="10">
        <f t="shared" si="18"/>
        <v>81502</v>
      </c>
      <c r="I71" s="10">
        <f t="shared" si="18"/>
        <v>91064</v>
      </c>
      <c r="J71" s="10">
        <f t="shared" si="18"/>
        <v>90142</v>
      </c>
      <c r="K71" s="10">
        <f t="shared" si="18"/>
        <v>0</v>
      </c>
      <c r="L71" s="10">
        <f t="shared" si="18"/>
        <v>0</v>
      </c>
      <c r="M71" s="10">
        <f t="shared" si="18"/>
        <v>40949</v>
      </c>
      <c r="N71" s="10">
        <f t="shared" si="18"/>
        <v>40949</v>
      </c>
      <c r="O71" s="10">
        <f t="shared" si="18"/>
        <v>0</v>
      </c>
      <c r="P71" s="10">
        <f t="shared" si="18"/>
        <v>0</v>
      </c>
      <c r="Q71" s="10">
        <f t="shared" si="18"/>
        <v>21000</v>
      </c>
      <c r="R71" s="10">
        <f t="shared" si="18"/>
        <v>21000</v>
      </c>
      <c r="S71" s="10">
        <f t="shared" si="18"/>
        <v>17195.150000000001</v>
      </c>
      <c r="T71" s="10">
        <f t="shared" si="18"/>
        <v>17195.150000000001</v>
      </c>
      <c r="U71" s="10">
        <f t="shared" si="18"/>
        <v>40949</v>
      </c>
      <c r="V71" s="10">
        <f t="shared" si="18"/>
        <v>40949</v>
      </c>
      <c r="W71" s="10">
        <f t="shared" si="18"/>
        <v>49636</v>
      </c>
      <c r="X71" s="10">
        <f>SUM(X72:X73)</f>
        <v>49636</v>
      </c>
      <c r="Y71" s="10"/>
      <c r="Z71" s="10"/>
      <c r="AA71" s="9"/>
      <c r="AB71" s="26"/>
      <c r="AC71" s="26"/>
      <c r="AD71" s="26"/>
      <c r="AE71" s="26"/>
      <c r="AF71" s="25" t="s">
        <v>102</v>
      </c>
      <c r="AG71" s="25">
        <f>AG70-X71</f>
        <v>0</v>
      </c>
    </row>
    <row r="72" spans="1:39" s="25" customFormat="1" ht="37.5" x14ac:dyDescent="0.2">
      <c r="A72" s="12" t="s">
        <v>105</v>
      </c>
      <c r="B72" s="13" t="s">
        <v>106</v>
      </c>
      <c r="C72" s="12"/>
      <c r="D72" s="12"/>
      <c r="E72" s="12"/>
      <c r="F72" s="12"/>
      <c r="G72" s="10">
        <v>7163</v>
      </c>
      <c r="H72" s="10">
        <v>7163</v>
      </c>
      <c r="I72" s="10">
        <v>7163</v>
      </c>
      <c r="J72" s="10">
        <v>7163</v>
      </c>
      <c r="K72" s="10"/>
      <c r="L72" s="10"/>
      <c r="M72" s="10">
        <v>3900</v>
      </c>
      <c r="N72" s="10">
        <v>3900</v>
      </c>
      <c r="O72" s="10"/>
      <c r="P72" s="10"/>
      <c r="Q72" s="10">
        <f>R72</f>
        <v>2300</v>
      </c>
      <c r="R72" s="10">
        <v>2300</v>
      </c>
      <c r="S72" s="45">
        <f>T72</f>
        <v>1143.42</v>
      </c>
      <c r="T72" s="45">
        <v>1143.42</v>
      </c>
      <c r="U72" s="10">
        <v>3900</v>
      </c>
      <c r="V72" s="10">
        <v>3900</v>
      </c>
      <c r="W72" s="10">
        <f>X72</f>
        <v>1200</v>
      </c>
      <c r="X72" s="10">
        <v>1200</v>
      </c>
      <c r="Y72" s="10"/>
      <c r="Z72" s="10"/>
      <c r="AA72" s="12"/>
      <c r="AB72" s="26"/>
      <c r="AC72" s="26"/>
      <c r="AD72" s="26"/>
      <c r="AE72" s="26"/>
      <c r="AF72" s="25">
        <f>J72-V72</f>
        <v>3263</v>
      </c>
    </row>
    <row r="73" spans="1:39" s="25" customFormat="1" ht="28.5" customHeight="1" x14ac:dyDescent="0.2">
      <c r="A73" s="12" t="s">
        <v>107</v>
      </c>
      <c r="B73" s="13" t="s">
        <v>108</v>
      </c>
      <c r="C73" s="12"/>
      <c r="D73" s="12"/>
      <c r="E73" s="12"/>
      <c r="F73" s="10"/>
      <c r="G73" s="10">
        <f t="shared" ref="G73:W73" si="19">G74+G78+G83+G91+G96+G98</f>
        <v>75171</v>
      </c>
      <c r="H73" s="10">
        <f t="shared" si="19"/>
        <v>74339</v>
      </c>
      <c r="I73" s="10">
        <f t="shared" si="19"/>
        <v>83901</v>
      </c>
      <c r="J73" s="10">
        <f t="shared" si="19"/>
        <v>82979</v>
      </c>
      <c r="K73" s="10">
        <f t="shared" si="19"/>
        <v>0</v>
      </c>
      <c r="L73" s="10">
        <f t="shared" si="19"/>
        <v>0</v>
      </c>
      <c r="M73" s="10">
        <f t="shared" si="19"/>
        <v>37049</v>
      </c>
      <c r="N73" s="10">
        <f t="shared" si="19"/>
        <v>37049</v>
      </c>
      <c r="O73" s="10">
        <f t="shared" si="19"/>
        <v>0</v>
      </c>
      <c r="P73" s="10">
        <f t="shared" si="19"/>
        <v>0</v>
      </c>
      <c r="Q73" s="10">
        <f t="shared" si="19"/>
        <v>18700</v>
      </c>
      <c r="R73" s="10">
        <f t="shared" si="19"/>
        <v>18700</v>
      </c>
      <c r="S73" s="10">
        <f t="shared" si="19"/>
        <v>16051.73</v>
      </c>
      <c r="T73" s="10">
        <f t="shared" si="19"/>
        <v>16051.73</v>
      </c>
      <c r="U73" s="10">
        <f t="shared" si="19"/>
        <v>37049</v>
      </c>
      <c r="V73" s="10">
        <f t="shared" si="19"/>
        <v>37049</v>
      </c>
      <c r="W73" s="10">
        <f t="shared" si="19"/>
        <v>48436</v>
      </c>
      <c r="X73" s="10">
        <f>X74+X78+X83+X91+X96+X98</f>
        <v>48436</v>
      </c>
      <c r="Y73" s="10"/>
      <c r="Z73" s="10"/>
      <c r="AA73" s="12"/>
      <c r="AB73" s="26"/>
      <c r="AC73" s="26"/>
      <c r="AD73" s="26"/>
      <c r="AE73" s="26"/>
    </row>
    <row r="74" spans="1:39" s="25" customFormat="1" ht="56.25" x14ac:dyDescent="0.2">
      <c r="A74" s="12" t="s">
        <v>109</v>
      </c>
      <c r="B74" s="13" t="s">
        <v>110</v>
      </c>
      <c r="C74" s="12"/>
      <c r="D74" s="12"/>
      <c r="E74" s="12"/>
      <c r="F74" s="12"/>
      <c r="G74" s="10">
        <f t="shared" ref="G74:W74" si="20">SUM(G76:G77)</f>
        <v>9265</v>
      </c>
      <c r="H74" s="10">
        <f t="shared" si="20"/>
        <v>9172</v>
      </c>
      <c r="I74" s="10">
        <f t="shared" si="20"/>
        <v>9265</v>
      </c>
      <c r="J74" s="10">
        <f t="shared" si="20"/>
        <v>9172</v>
      </c>
      <c r="K74" s="10">
        <f t="shared" si="20"/>
        <v>0</v>
      </c>
      <c r="L74" s="10">
        <f t="shared" si="20"/>
        <v>0</v>
      </c>
      <c r="M74" s="10">
        <f t="shared" si="20"/>
        <v>8869</v>
      </c>
      <c r="N74" s="10">
        <f t="shared" si="20"/>
        <v>8869</v>
      </c>
      <c r="O74" s="10">
        <f t="shared" si="20"/>
        <v>0</v>
      </c>
      <c r="P74" s="10">
        <f t="shared" si="20"/>
        <v>0</v>
      </c>
      <c r="Q74" s="10">
        <f t="shared" si="20"/>
        <v>4400</v>
      </c>
      <c r="R74" s="10">
        <f t="shared" si="20"/>
        <v>4400</v>
      </c>
      <c r="S74" s="10">
        <f t="shared" si="20"/>
        <v>4400</v>
      </c>
      <c r="T74" s="10">
        <f t="shared" si="20"/>
        <v>4400</v>
      </c>
      <c r="U74" s="10">
        <f t="shared" si="20"/>
        <v>8869</v>
      </c>
      <c r="V74" s="10">
        <f t="shared" si="20"/>
        <v>8869</v>
      </c>
      <c r="W74" s="10">
        <f t="shared" si="20"/>
        <v>193</v>
      </c>
      <c r="X74" s="10">
        <f>SUM(X76:X77)</f>
        <v>193</v>
      </c>
      <c r="Y74" s="10"/>
      <c r="Z74" s="10"/>
      <c r="AA74" s="12"/>
      <c r="AB74" s="26"/>
      <c r="AC74" s="26"/>
      <c r="AD74" s="26"/>
      <c r="AE74" s="26"/>
    </row>
    <row r="75" spans="1:39" s="25" customFormat="1" ht="33" customHeight="1" x14ac:dyDescent="0.2">
      <c r="A75" s="12"/>
      <c r="B75" s="13" t="s">
        <v>111</v>
      </c>
      <c r="C75" s="12"/>
      <c r="D75" s="12"/>
      <c r="E75" s="12"/>
      <c r="F75" s="1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45"/>
      <c r="T75" s="45"/>
      <c r="U75" s="45"/>
      <c r="V75" s="45"/>
      <c r="W75" s="10"/>
      <c r="X75" s="10"/>
      <c r="Y75" s="10"/>
      <c r="Z75" s="10"/>
      <c r="AA75" s="12"/>
      <c r="AB75" s="26"/>
      <c r="AC75" s="26"/>
      <c r="AD75" s="26"/>
      <c r="AE75" s="26"/>
    </row>
    <row r="76" spans="1:39" s="24" customFormat="1" ht="37.5" customHeight="1" x14ac:dyDescent="0.2">
      <c r="A76" s="20">
        <v>1</v>
      </c>
      <c r="B76" s="21" t="s">
        <v>112</v>
      </c>
      <c r="C76" s="20"/>
      <c r="D76" s="20"/>
      <c r="E76" s="20"/>
      <c r="F76" s="20" t="s">
        <v>113</v>
      </c>
      <c r="G76" s="22">
        <v>4265</v>
      </c>
      <c r="H76" s="22">
        <v>4222</v>
      </c>
      <c r="I76" s="22">
        <v>4265</v>
      </c>
      <c r="J76" s="22">
        <v>4222</v>
      </c>
      <c r="K76" s="22"/>
      <c r="L76" s="22"/>
      <c r="M76" s="22">
        <v>4071</v>
      </c>
      <c r="N76" s="22">
        <v>4071</v>
      </c>
      <c r="O76" s="22"/>
      <c r="P76" s="22"/>
      <c r="Q76" s="22">
        <f>R76</f>
        <v>2000</v>
      </c>
      <c r="R76" s="22">
        <v>2000</v>
      </c>
      <c r="S76" s="34">
        <f>T76</f>
        <v>2000</v>
      </c>
      <c r="T76" s="34">
        <v>2000</v>
      </c>
      <c r="U76" s="22">
        <v>4071</v>
      </c>
      <c r="V76" s="22">
        <v>4071</v>
      </c>
      <c r="W76" s="9">
        <f>X76</f>
        <v>97</v>
      </c>
      <c r="X76" s="9">
        <v>97</v>
      </c>
      <c r="Y76" s="22"/>
      <c r="Z76" s="22"/>
      <c r="AA76" s="197" t="s">
        <v>114</v>
      </c>
      <c r="AB76" s="23"/>
      <c r="AC76" s="23"/>
      <c r="AD76" s="23"/>
      <c r="AE76" s="23"/>
      <c r="AF76" s="24">
        <f>(V76+X76)/J76*100</f>
        <v>98.720985315016591</v>
      </c>
      <c r="AH76" s="24">
        <f>4071+54+97</f>
        <v>4222</v>
      </c>
      <c r="AI76" s="202" t="s">
        <v>407</v>
      </c>
      <c r="AJ76" s="202"/>
      <c r="AK76" s="202"/>
      <c r="AL76" s="202"/>
      <c r="AM76" s="67"/>
    </row>
    <row r="77" spans="1:39" s="24" customFormat="1" ht="39.75" customHeight="1" x14ac:dyDescent="0.2">
      <c r="A77" s="20">
        <v>1</v>
      </c>
      <c r="B77" s="21" t="s">
        <v>115</v>
      </c>
      <c r="C77" s="47" t="s">
        <v>116</v>
      </c>
      <c r="D77" s="47" t="s">
        <v>117</v>
      </c>
      <c r="E77" s="48" t="s">
        <v>118</v>
      </c>
      <c r="F77" s="7" t="s">
        <v>119</v>
      </c>
      <c r="G77" s="22">
        <v>5000</v>
      </c>
      <c r="H77" s="22">
        <v>4950</v>
      </c>
      <c r="I77" s="22">
        <v>5000</v>
      </c>
      <c r="J77" s="22">
        <v>4950</v>
      </c>
      <c r="K77" s="22"/>
      <c r="L77" s="22"/>
      <c r="M77" s="22">
        <v>4798</v>
      </c>
      <c r="N77" s="22">
        <v>4798</v>
      </c>
      <c r="O77" s="22"/>
      <c r="P77" s="22"/>
      <c r="Q77" s="22">
        <f>R77</f>
        <v>2400</v>
      </c>
      <c r="R77" s="22">
        <v>2400</v>
      </c>
      <c r="S77" s="34">
        <f>T77</f>
        <v>2400</v>
      </c>
      <c r="T77" s="34">
        <v>2400</v>
      </c>
      <c r="U77" s="22">
        <v>4798</v>
      </c>
      <c r="V77" s="22">
        <v>4798</v>
      </c>
      <c r="W77" s="9">
        <f>X77</f>
        <v>96</v>
      </c>
      <c r="X77" s="9">
        <v>96</v>
      </c>
      <c r="Y77" s="22"/>
      <c r="Z77" s="22"/>
      <c r="AA77" s="199"/>
      <c r="AB77" s="23"/>
      <c r="AC77" s="23"/>
      <c r="AD77" s="23"/>
      <c r="AE77" s="23"/>
      <c r="AF77" s="24">
        <f t="shared" ref="AF77:AF95" si="21">(V77+X77)/J77*100</f>
        <v>98.868686868686879</v>
      </c>
      <c r="AH77" s="24">
        <f>V77+56+96</f>
        <v>4950</v>
      </c>
      <c r="AI77" s="202" t="s">
        <v>407</v>
      </c>
      <c r="AJ77" s="202"/>
      <c r="AK77" s="202"/>
      <c r="AL77" s="202"/>
      <c r="AM77" s="67"/>
    </row>
    <row r="78" spans="1:39" s="25" customFormat="1" ht="33.75" customHeight="1" x14ac:dyDescent="0.2">
      <c r="A78" s="12" t="s">
        <v>120</v>
      </c>
      <c r="B78" s="13" t="s">
        <v>121</v>
      </c>
      <c r="C78" s="12"/>
      <c r="D78" s="12"/>
      <c r="E78" s="12"/>
      <c r="F78" s="12"/>
      <c r="G78" s="10">
        <f>SUM(G80:G82)</f>
        <v>27500</v>
      </c>
      <c r="H78" s="10">
        <f t="shared" ref="H78:Z78" si="22">SUM(H80:H82)</f>
        <v>27185</v>
      </c>
      <c r="I78" s="10">
        <f t="shared" si="22"/>
        <v>27500</v>
      </c>
      <c r="J78" s="10">
        <f t="shared" si="22"/>
        <v>27185</v>
      </c>
      <c r="K78" s="10">
        <f t="shared" si="22"/>
        <v>0</v>
      </c>
      <c r="L78" s="10">
        <f t="shared" si="22"/>
        <v>0</v>
      </c>
      <c r="M78" s="10">
        <f t="shared" si="22"/>
        <v>20410</v>
      </c>
      <c r="N78" s="10">
        <f t="shared" si="22"/>
        <v>20410</v>
      </c>
      <c r="O78" s="10">
        <f t="shared" si="22"/>
        <v>0</v>
      </c>
      <c r="P78" s="10">
        <f t="shared" si="22"/>
        <v>0</v>
      </c>
      <c r="Q78" s="10">
        <f t="shared" si="22"/>
        <v>7200</v>
      </c>
      <c r="R78" s="10">
        <f t="shared" si="22"/>
        <v>7200</v>
      </c>
      <c r="S78" s="45">
        <f t="shared" si="22"/>
        <v>5187.7299999999996</v>
      </c>
      <c r="T78" s="45">
        <f t="shared" si="22"/>
        <v>5187.7299999999996</v>
      </c>
      <c r="U78" s="45">
        <f t="shared" si="22"/>
        <v>20410</v>
      </c>
      <c r="V78" s="45">
        <f t="shared" si="22"/>
        <v>20410</v>
      </c>
      <c r="W78" s="10">
        <f t="shared" si="22"/>
        <v>5311</v>
      </c>
      <c r="X78" s="10">
        <f t="shared" si="22"/>
        <v>5311</v>
      </c>
      <c r="Y78" s="10">
        <f t="shared" si="22"/>
        <v>0</v>
      </c>
      <c r="Z78" s="10">
        <f t="shared" si="22"/>
        <v>0</v>
      </c>
      <c r="AA78" s="12"/>
      <c r="AB78" s="26"/>
      <c r="AC78" s="26"/>
      <c r="AD78" s="26"/>
      <c r="AE78" s="26"/>
      <c r="AF78" s="24">
        <f t="shared" si="21"/>
        <v>94.614677211697625</v>
      </c>
    </row>
    <row r="79" spans="1:39" s="25" customFormat="1" x14ac:dyDescent="0.2">
      <c r="A79" s="12"/>
      <c r="B79" s="13" t="s">
        <v>111</v>
      </c>
      <c r="C79" s="12"/>
      <c r="D79" s="12"/>
      <c r="E79" s="12"/>
      <c r="F79" s="1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45"/>
      <c r="T79" s="45"/>
      <c r="U79" s="45"/>
      <c r="V79" s="45"/>
      <c r="W79" s="10"/>
      <c r="X79" s="10"/>
      <c r="Y79" s="10"/>
      <c r="Z79" s="10"/>
      <c r="AA79" s="12"/>
      <c r="AB79" s="26"/>
      <c r="AC79" s="26"/>
      <c r="AD79" s="26"/>
      <c r="AE79" s="26"/>
      <c r="AF79" s="24"/>
    </row>
    <row r="80" spans="1:39" s="24" customFormat="1" ht="42" customHeight="1" x14ac:dyDescent="0.2">
      <c r="A80" s="20">
        <v>1</v>
      </c>
      <c r="B80" s="21" t="s">
        <v>122</v>
      </c>
      <c r="C80" s="47" t="s">
        <v>123</v>
      </c>
      <c r="D80" s="47" t="s">
        <v>124</v>
      </c>
      <c r="E80" s="48" t="s">
        <v>118</v>
      </c>
      <c r="F80" s="7" t="s">
        <v>125</v>
      </c>
      <c r="G80" s="22">
        <v>9700</v>
      </c>
      <c r="H80" s="22">
        <v>9599</v>
      </c>
      <c r="I80" s="22">
        <v>9700</v>
      </c>
      <c r="J80" s="22">
        <v>9599</v>
      </c>
      <c r="K80" s="22"/>
      <c r="L80" s="22"/>
      <c r="M80" s="22">
        <v>7170</v>
      </c>
      <c r="N80" s="22">
        <v>7170</v>
      </c>
      <c r="O80" s="22"/>
      <c r="P80" s="22"/>
      <c r="Q80" s="22">
        <f>R80</f>
        <v>2500</v>
      </c>
      <c r="R80" s="22">
        <v>2500</v>
      </c>
      <c r="S80" s="34">
        <f>T80</f>
        <v>2500</v>
      </c>
      <c r="T80" s="34">
        <v>2500</v>
      </c>
      <c r="U80" s="22">
        <v>7170</v>
      </c>
      <c r="V80" s="22">
        <v>7170</v>
      </c>
      <c r="W80" s="9">
        <f>X80</f>
        <v>2102</v>
      </c>
      <c r="X80" s="9">
        <v>2102</v>
      </c>
      <c r="Y80" s="22"/>
      <c r="Z80" s="22"/>
      <c r="AA80" s="20" t="s">
        <v>114</v>
      </c>
      <c r="AB80" s="23"/>
      <c r="AC80" s="23"/>
      <c r="AD80" s="23"/>
      <c r="AE80" s="23"/>
      <c r="AF80" s="24">
        <f t="shared" si="21"/>
        <v>96.593395145327648</v>
      </c>
      <c r="AG80" s="24">
        <f>J80-V80</f>
        <v>2429</v>
      </c>
    </row>
    <row r="81" spans="1:33" s="24" customFormat="1" ht="93.75" x14ac:dyDescent="0.2">
      <c r="A81" s="20">
        <v>2</v>
      </c>
      <c r="B81" s="21" t="s">
        <v>126</v>
      </c>
      <c r="C81" s="47" t="s">
        <v>127</v>
      </c>
      <c r="D81" s="47" t="s">
        <v>128</v>
      </c>
      <c r="E81" s="48" t="s">
        <v>118</v>
      </c>
      <c r="F81" s="7" t="s">
        <v>129</v>
      </c>
      <c r="G81" s="22">
        <v>9800</v>
      </c>
      <c r="H81" s="22">
        <v>9687</v>
      </c>
      <c r="I81" s="22">
        <v>9800</v>
      </c>
      <c r="J81" s="22">
        <v>9687</v>
      </c>
      <c r="K81" s="22"/>
      <c r="L81" s="22"/>
      <c r="M81" s="22">
        <v>7300</v>
      </c>
      <c r="N81" s="22">
        <v>7300</v>
      </c>
      <c r="O81" s="22"/>
      <c r="P81" s="22"/>
      <c r="Q81" s="22">
        <f t="shared" ref="Q81:Q82" si="23">R81</f>
        <v>2600</v>
      </c>
      <c r="R81" s="22">
        <v>2600</v>
      </c>
      <c r="S81" s="34">
        <f>T81</f>
        <v>2600</v>
      </c>
      <c r="T81" s="34">
        <v>2600</v>
      </c>
      <c r="U81" s="22">
        <v>7300</v>
      </c>
      <c r="V81" s="22">
        <v>7300</v>
      </c>
      <c r="W81" s="9">
        <f t="shared" ref="W81:W82" si="24">X81</f>
        <v>1259</v>
      </c>
      <c r="X81" s="9">
        <v>1259</v>
      </c>
      <c r="Y81" s="22"/>
      <c r="Z81" s="22"/>
      <c r="AA81" s="20" t="s">
        <v>130</v>
      </c>
      <c r="AB81" s="23"/>
      <c r="AC81" s="23"/>
      <c r="AD81" s="23"/>
      <c r="AE81" s="23"/>
      <c r="AF81" s="24">
        <f t="shared" si="21"/>
        <v>88.355528027253015</v>
      </c>
      <c r="AG81" s="24">
        <f>J81-V81</f>
        <v>2387</v>
      </c>
    </row>
    <row r="82" spans="1:33" s="24" customFormat="1" ht="47.25" customHeight="1" x14ac:dyDescent="0.2">
      <c r="A82" s="20">
        <v>3</v>
      </c>
      <c r="B82" s="21" t="s">
        <v>131</v>
      </c>
      <c r="C82" s="47" t="s">
        <v>132</v>
      </c>
      <c r="D82" s="47" t="s">
        <v>133</v>
      </c>
      <c r="E82" s="48" t="s">
        <v>118</v>
      </c>
      <c r="F82" s="7" t="s">
        <v>134</v>
      </c>
      <c r="G82" s="22">
        <v>8000</v>
      </c>
      <c r="H82" s="22">
        <v>7899</v>
      </c>
      <c r="I82" s="22">
        <v>8000</v>
      </c>
      <c r="J82" s="22">
        <v>7899</v>
      </c>
      <c r="K82" s="22"/>
      <c r="L82" s="22"/>
      <c r="M82" s="22">
        <v>5940</v>
      </c>
      <c r="N82" s="22">
        <v>5940</v>
      </c>
      <c r="O82" s="22"/>
      <c r="P82" s="22"/>
      <c r="Q82" s="22">
        <f t="shared" si="23"/>
        <v>2100</v>
      </c>
      <c r="R82" s="22">
        <v>2100</v>
      </c>
      <c r="S82" s="34">
        <f>T82</f>
        <v>87.73</v>
      </c>
      <c r="T82" s="34">
        <v>87.73</v>
      </c>
      <c r="U82" s="22">
        <v>5940</v>
      </c>
      <c r="V82" s="22">
        <v>5940</v>
      </c>
      <c r="W82" s="9">
        <f t="shared" si="24"/>
        <v>1950</v>
      </c>
      <c r="X82" s="9">
        <v>1950</v>
      </c>
      <c r="Y82" s="22"/>
      <c r="Z82" s="22"/>
      <c r="AA82" s="20" t="s">
        <v>114</v>
      </c>
      <c r="AB82" s="23"/>
      <c r="AC82" s="23"/>
      <c r="AD82" s="23"/>
      <c r="AE82" s="23"/>
      <c r="AF82" s="24">
        <f>(V82+X82)/J82*100</f>
        <v>99.886061526775535</v>
      </c>
      <c r="AG82" s="24">
        <f>J82-V82</f>
        <v>1959</v>
      </c>
    </row>
    <row r="83" spans="1:33" s="25" customFormat="1" ht="37.5" x14ac:dyDescent="0.2">
      <c r="A83" s="12" t="s">
        <v>135</v>
      </c>
      <c r="B83" s="13" t="s">
        <v>136</v>
      </c>
      <c r="C83" s="12"/>
      <c r="D83" s="12"/>
      <c r="E83" s="12"/>
      <c r="F83" s="12"/>
      <c r="G83" s="10">
        <f>SUM(G85:G90)</f>
        <v>18726</v>
      </c>
      <c r="H83" s="10">
        <f t="shared" ref="H83:Z83" si="25">SUM(H85:H90)</f>
        <v>18546</v>
      </c>
      <c r="I83" s="10">
        <f t="shared" si="25"/>
        <v>18736</v>
      </c>
      <c r="J83" s="10">
        <f t="shared" si="25"/>
        <v>18546</v>
      </c>
      <c r="K83" s="10">
        <f t="shared" si="25"/>
        <v>0</v>
      </c>
      <c r="L83" s="10">
        <f t="shared" si="25"/>
        <v>0</v>
      </c>
      <c r="M83" s="10">
        <f t="shared" si="25"/>
        <v>7520</v>
      </c>
      <c r="N83" s="10">
        <f t="shared" si="25"/>
        <v>7520</v>
      </c>
      <c r="O83" s="10">
        <f t="shared" si="25"/>
        <v>0</v>
      </c>
      <c r="P83" s="10">
        <f t="shared" si="25"/>
        <v>0</v>
      </c>
      <c r="Q83" s="10">
        <f t="shared" si="25"/>
        <v>6850</v>
      </c>
      <c r="R83" s="10">
        <f t="shared" si="25"/>
        <v>6850</v>
      </c>
      <c r="S83" s="45">
        <f t="shared" si="25"/>
        <v>6464</v>
      </c>
      <c r="T83" s="45">
        <f t="shared" si="25"/>
        <v>6464</v>
      </c>
      <c r="U83" s="45">
        <f t="shared" si="25"/>
        <v>7520</v>
      </c>
      <c r="V83" s="45">
        <f t="shared" si="25"/>
        <v>7520</v>
      </c>
      <c r="W83" s="10">
        <f t="shared" si="25"/>
        <v>10970</v>
      </c>
      <c r="X83" s="10">
        <f t="shared" si="25"/>
        <v>10970</v>
      </c>
      <c r="Y83" s="10">
        <f t="shared" si="25"/>
        <v>0</v>
      </c>
      <c r="Z83" s="10">
        <f t="shared" si="25"/>
        <v>0</v>
      </c>
      <c r="AA83" s="12"/>
      <c r="AB83" s="26"/>
      <c r="AC83" s="26"/>
      <c r="AD83" s="26"/>
      <c r="AE83" s="26"/>
      <c r="AF83" s="24">
        <f t="shared" si="21"/>
        <v>99.698048096624618</v>
      </c>
    </row>
    <row r="84" spans="1:33" s="25" customFormat="1" x14ac:dyDescent="0.2">
      <c r="A84" s="12"/>
      <c r="B84" s="13" t="s">
        <v>111</v>
      </c>
      <c r="C84" s="12"/>
      <c r="D84" s="12"/>
      <c r="E84" s="12"/>
      <c r="F84" s="1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45"/>
      <c r="T84" s="45"/>
      <c r="U84" s="45"/>
      <c r="V84" s="45"/>
      <c r="W84" s="10"/>
      <c r="X84" s="10"/>
      <c r="Y84" s="10"/>
      <c r="Z84" s="10"/>
      <c r="AA84" s="12"/>
      <c r="AB84" s="26"/>
      <c r="AC84" s="26"/>
      <c r="AD84" s="26"/>
      <c r="AE84" s="26"/>
      <c r="AF84" s="24"/>
    </row>
    <row r="85" spans="1:33" s="24" customFormat="1" ht="37.5" x14ac:dyDescent="0.2">
      <c r="A85" s="20">
        <v>1</v>
      </c>
      <c r="B85" s="21" t="s">
        <v>137</v>
      </c>
      <c r="C85" s="47" t="s">
        <v>138</v>
      </c>
      <c r="D85" s="47" t="s">
        <v>139</v>
      </c>
      <c r="E85" s="47" t="s">
        <v>140</v>
      </c>
      <c r="F85" s="7" t="s">
        <v>141</v>
      </c>
      <c r="G85" s="22">
        <v>2410</v>
      </c>
      <c r="H85" s="22">
        <v>2387</v>
      </c>
      <c r="I85" s="22">
        <v>2410</v>
      </c>
      <c r="J85" s="22">
        <v>2387</v>
      </c>
      <c r="K85" s="22"/>
      <c r="L85" s="22"/>
      <c r="M85" s="22">
        <v>1200</v>
      </c>
      <c r="N85" s="22">
        <v>1200</v>
      </c>
      <c r="O85" s="22"/>
      <c r="P85" s="22"/>
      <c r="Q85" s="22">
        <f>R85</f>
        <v>1100</v>
      </c>
      <c r="R85" s="22">
        <v>1100</v>
      </c>
      <c r="S85" s="34">
        <f>T85</f>
        <v>1000</v>
      </c>
      <c r="T85" s="34">
        <v>1000</v>
      </c>
      <c r="U85" s="22">
        <v>1200</v>
      </c>
      <c r="V85" s="22">
        <v>1200</v>
      </c>
      <c r="W85" s="9">
        <f>X85</f>
        <v>1180</v>
      </c>
      <c r="X85" s="9">
        <v>1180</v>
      </c>
      <c r="Y85" s="22"/>
      <c r="Z85" s="22"/>
      <c r="AA85" s="197" t="s">
        <v>114</v>
      </c>
      <c r="AB85" s="23"/>
      <c r="AC85" s="23"/>
      <c r="AD85" s="23"/>
      <c r="AE85" s="23"/>
      <c r="AF85" s="24">
        <f t="shared" si="21"/>
        <v>99.706744868035187</v>
      </c>
      <c r="AG85" s="24">
        <f t="shared" ref="AG85:AG90" si="26">J85-V85</f>
        <v>1187</v>
      </c>
    </row>
    <row r="86" spans="1:33" s="24" customFormat="1" ht="37.5" x14ac:dyDescent="0.2">
      <c r="A86" s="20">
        <v>2</v>
      </c>
      <c r="B86" s="21" t="s">
        <v>142</v>
      </c>
      <c r="C86" s="47" t="s">
        <v>143</v>
      </c>
      <c r="D86" s="47" t="s">
        <v>139</v>
      </c>
      <c r="E86" s="47" t="s">
        <v>140</v>
      </c>
      <c r="F86" s="7" t="s">
        <v>144</v>
      </c>
      <c r="G86" s="22">
        <v>2442</v>
      </c>
      <c r="H86" s="22">
        <v>2418</v>
      </c>
      <c r="I86" s="22">
        <v>2442</v>
      </c>
      <c r="J86" s="22">
        <v>2418</v>
      </c>
      <c r="K86" s="22"/>
      <c r="L86" s="22"/>
      <c r="M86" s="22">
        <v>1200</v>
      </c>
      <c r="N86" s="22">
        <v>1200</v>
      </c>
      <c r="O86" s="22"/>
      <c r="P86" s="22"/>
      <c r="Q86" s="22">
        <f t="shared" ref="Q86:Q90" si="27">R86</f>
        <v>1100</v>
      </c>
      <c r="R86" s="22">
        <v>1100</v>
      </c>
      <c r="S86" s="34">
        <f t="shared" ref="S86:S90" si="28">T86</f>
        <v>1000</v>
      </c>
      <c r="T86" s="34">
        <v>1000</v>
      </c>
      <c r="U86" s="22">
        <v>1200</v>
      </c>
      <c r="V86" s="22">
        <v>1200</v>
      </c>
      <c r="W86" s="9">
        <f t="shared" ref="W86:W90" si="29">X86</f>
        <v>1200</v>
      </c>
      <c r="X86" s="9">
        <v>1200</v>
      </c>
      <c r="Y86" s="22"/>
      <c r="Z86" s="22"/>
      <c r="AA86" s="198"/>
      <c r="AB86" s="23"/>
      <c r="AC86" s="23"/>
      <c r="AD86" s="23"/>
      <c r="AE86" s="23"/>
      <c r="AF86" s="24">
        <f t="shared" si="21"/>
        <v>99.255583126550874</v>
      </c>
      <c r="AG86" s="24">
        <f t="shared" si="26"/>
        <v>1218</v>
      </c>
    </row>
    <row r="87" spans="1:33" s="24" customFormat="1" ht="37.5" x14ac:dyDescent="0.2">
      <c r="A87" s="20">
        <v>3</v>
      </c>
      <c r="B87" s="21" t="s">
        <v>145</v>
      </c>
      <c r="C87" s="47" t="s">
        <v>146</v>
      </c>
      <c r="D87" s="47" t="s">
        <v>139</v>
      </c>
      <c r="E87" s="47" t="s">
        <v>140</v>
      </c>
      <c r="F87" s="7" t="s">
        <v>147</v>
      </c>
      <c r="G87" s="22">
        <v>2442</v>
      </c>
      <c r="H87" s="22">
        <v>2418</v>
      </c>
      <c r="I87" s="22">
        <v>2442</v>
      </c>
      <c r="J87" s="22">
        <v>2418</v>
      </c>
      <c r="K87" s="22"/>
      <c r="L87" s="22"/>
      <c r="M87" s="22">
        <v>1200</v>
      </c>
      <c r="N87" s="22">
        <v>1200</v>
      </c>
      <c r="O87" s="22"/>
      <c r="P87" s="22"/>
      <c r="Q87" s="22">
        <f t="shared" si="27"/>
        <v>1100</v>
      </c>
      <c r="R87" s="22">
        <v>1100</v>
      </c>
      <c r="S87" s="34">
        <f t="shared" si="28"/>
        <v>1000</v>
      </c>
      <c r="T87" s="34">
        <v>1000</v>
      </c>
      <c r="U87" s="22">
        <v>1200</v>
      </c>
      <c r="V87" s="22">
        <v>1200</v>
      </c>
      <c r="W87" s="9">
        <f t="shared" si="29"/>
        <v>1200</v>
      </c>
      <c r="X87" s="9">
        <v>1200</v>
      </c>
      <c r="Y87" s="22"/>
      <c r="Z87" s="22"/>
      <c r="AA87" s="198"/>
      <c r="AB87" s="23"/>
      <c r="AC87" s="23"/>
      <c r="AD87" s="23"/>
      <c r="AE87" s="23"/>
      <c r="AF87" s="24">
        <f t="shared" si="21"/>
        <v>99.255583126550874</v>
      </c>
      <c r="AG87" s="24">
        <f t="shared" si="26"/>
        <v>1218</v>
      </c>
    </row>
    <row r="88" spans="1:33" s="24" customFormat="1" ht="37.5" x14ac:dyDescent="0.2">
      <c r="A88" s="20">
        <v>4</v>
      </c>
      <c r="B88" s="21" t="s">
        <v>148</v>
      </c>
      <c r="C88" s="47" t="s">
        <v>149</v>
      </c>
      <c r="D88" s="47" t="s">
        <v>139</v>
      </c>
      <c r="E88" s="47" t="s">
        <v>140</v>
      </c>
      <c r="F88" s="7" t="s">
        <v>150</v>
      </c>
      <c r="G88" s="22">
        <v>2442</v>
      </c>
      <c r="H88" s="22">
        <v>2418</v>
      </c>
      <c r="I88" s="22">
        <v>2442</v>
      </c>
      <c r="J88" s="22">
        <v>2418</v>
      </c>
      <c r="K88" s="22"/>
      <c r="L88" s="22"/>
      <c r="M88" s="22">
        <v>1250</v>
      </c>
      <c r="N88" s="22">
        <v>1250</v>
      </c>
      <c r="O88" s="22"/>
      <c r="P88" s="22"/>
      <c r="Q88" s="22">
        <f t="shared" si="27"/>
        <v>1150</v>
      </c>
      <c r="R88" s="22">
        <v>1150</v>
      </c>
      <c r="S88" s="34">
        <f t="shared" si="28"/>
        <v>1064</v>
      </c>
      <c r="T88" s="34">
        <v>1064</v>
      </c>
      <c r="U88" s="22">
        <v>1250</v>
      </c>
      <c r="V88" s="22">
        <v>1250</v>
      </c>
      <c r="W88" s="9">
        <f t="shared" si="29"/>
        <v>1160</v>
      </c>
      <c r="X88" s="9">
        <v>1160</v>
      </c>
      <c r="Y88" s="22"/>
      <c r="Z88" s="22"/>
      <c r="AA88" s="198"/>
      <c r="AB88" s="23"/>
      <c r="AC88" s="23"/>
      <c r="AD88" s="23"/>
      <c r="AE88" s="23"/>
      <c r="AF88" s="24">
        <f t="shared" si="21"/>
        <v>99.669148056244822</v>
      </c>
      <c r="AG88" s="24">
        <f t="shared" si="26"/>
        <v>1168</v>
      </c>
    </row>
    <row r="89" spans="1:33" s="24" customFormat="1" ht="37.5" x14ac:dyDescent="0.2">
      <c r="A89" s="20">
        <v>5</v>
      </c>
      <c r="B89" s="21" t="s">
        <v>151</v>
      </c>
      <c r="C89" s="47" t="s">
        <v>116</v>
      </c>
      <c r="D89" s="47" t="s">
        <v>152</v>
      </c>
      <c r="E89" s="47" t="s">
        <v>140</v>
      </c>
      <c r="F89" s="7" t="s">
        <v>153</v>
      </c>
      <c r="G89" s="22">
        <v>4500</v>
      </c>
      <c r="H89" s="22">
        <v>4450</v>
      </c>
      <c r="I89" s="22">
        <v>4500</v>
      </c>
      <c r="J89" s="22">
        <v>4450</v>
      </c>
      <c r="K89" s="22"/>
      <c r="L89" s="22"/>
      <c r="M89" s="22">
        <v>1350</v>
      </c>
      <c r="N89" s="22">
        <v>1350</v>
      </c>
      <c r="O89" s="22"/>
      <c r="P89" s="22"/>
      <c r="Q89" s="22">
        <f t="shared" si="27"/>
        <v>1200</v>
      </c>
      <c r="R89" s="22">
        <v>1200</v>
      </c>
      <c r="S89" s="34">
        <f t="shared" si="28"/>
        <v>1200</v>
      </c>
      <c r="T89" s="34">
        <v>1200</v>
      </c>
      <c r="U89" s="22">
        <v>1350</v>
      </c>
      <c r="V89" s="22">
        <v>1350</v>
      </c>
      <c r="W89" s="9">
        <f t="shared" si="29"/>
        <v>3100</v>
      </c>
      <c r="X89" s="9">
        <v>3100</v>
      </c>
      <c r="Y89" s="22"/>
      <c r="Z89" s="22"/>
      <c r="AA89" s="198"/>
      <c r="AB89" s="23"/>
      <c r="AC89" s="23"/>
      <c r="AD89" s="23"/>
      <c r="AE89" s="23"/>
      <c r="AF89" s="24">
        <f t="shared" si="21"/>
        <v>100</v>
      </c>
      <c r="AG89" s="24">
        <f t="shared" si="26"/>
        <v>3100</v>
      </c>
    </row>
    <row r="90" spans="1:33" s="24" customFormat="1" ht="37.5" x14ac:dyDescent="0.2">
      <c r="A90" s="20">
        <v>6</v>
      </c>
      <c r="B90" s="21" t="s">
        <v>154</v>
      </c>
      <c r="C90" s="47" t="s">
        <v>155</v>
      </c>
      <c r="D90" s="47" t="s">
        <v>156</v>
      </c>
      <c r="E90" s="47" t="s">
        <v>140</v>
      </c>
      <c r="F90" s="7" t="s">
        <v>157</v>
      </c>
      <c r="G90" s="22">
        <v>4490</v>
      </c>
      <c r="H90" s="22">
        <v>4455</v>
      </c>
      <c r="I90" s="22">
        <v>4500</v>
      </c>
      <c r="J90" s="22">
        <v>4455</v>
      </c>
      <c r="K90" s="22"/>
      <c r="L90" s="22"/>
      <c r="M90" s="22">
        <v>1320</v>
      </c>
      <c r="N90" s="22">
        <v>1320</v>
      </c>
      <c r="O90" s="22"/>
      <c r="P90" s="22"/>
      <c r="Q90" s="22">
        <f t="shared" si="27"/>
        <v>1200</v>
      </c>
      <c r="R90" s="22">
        <v>1200</v>
      </c>
      <c r="S90" s="34">
        <f t="shared" si="28"/>
        <v>1200</v>
      </c>
      <c r="T90" s="34">
        <v>1200</v>
      </c>
      <c r="U90" s="22">
        <v>1320</v>
      </c>
      <c r="V90" s="22">
        <v>1320</v>
      </c>
      <c r="W90" s="9">
        <f t="shared" si="29"/>
        <v>3130</v>
      </c>
      <c r="X90" s="9">
        <v>3130</v>
      </c>
      <c r="Y90" s="22"/>
      <c r="Z90" s="22"/>
      <c r="AA90" s="199"/>
      <c r="AB90" s="23"/>
      <c r="AC90" s="23"/>
      <c r="AD90" s="23"/>
      <c r="AE90" s="23"/>
      <c r="AF90" s="24">
        <f t="shared" si="21"/>
        <v>99.887766554433227</v>
      </c>
      <c r="AG90" s="24">
        <f t="shared" si="26"/>
        <v>3135</v>
      </c>
    </row>
    <row r="91" spans="1:33" s="25" customFormat="1" x14ac:dyDescent="0.2">
      <c r="A91" s="12" t="s">
        <v>158</v>
      </c>
      <c r="B91" s="49" t="s">
        <v>159</v>
      </c>
      <c r="C91" s="12"/>
      <c r="D91" s="12"/>
      <c r="E91" s="12"/>
      <c r="F91" s="12"/>
      <c r="G91" s="10">
        <f t="shared" ref="G91:W91" si="30">SUM(G93:G95)</f>
        <v>19680</v>
      </c>
      <c r="H91" s="10">
        <f t="shared" si="30"/>
        <v>19436</v>
      </c>
      <c r="I91" s="10">
        <f t="shared" si="30"/>
        <v>19900</v>
      </c>
      <c r="J91" s="10">
        <f t="shared" si="30"/>
        <v>19656</v>
      </c>
      <c r="K91" s="10">
        <f t="shared" si="30"/>
        <v>0</v>
      </c>
      <c r="L91" s="10">
        <f t="shared" si="30"/>
        <v>0</v>
      </c>
      <c r="M91" s="10">
        <f t="shared" si="30"/>
        <v>250</v>
      </c>
      <c r="N91" s="10">
        <f t="shared" si="30"/>
        <v>250</v>
      </c>
      <c r="O91" s="10">
        <f t="shared" si="30"/>
        <v>0</v>
      </c>
      <c r="P91" s="10">
        <f t="shared" si="30"/>
        <v>0</v>
      </c>
      <c r="Q91" s="10">
        <f t="shared" si="30"/>
        <v>250</v>
      </c>
      <c r="R91" s="10">
        <f t="shared" si="30"/>
        <v>250</v>
      </c>
      <c r="S91" s="10">
        <f t="shared" si="30"/>
        <v>0</v>
      </c>
      <c r="T91" s="10">
        <f t="shared" si="30"/>
        <v>0</v>
      </c>
      <c r="U91" s="10">
        <f t="shared" si="30"/>
        <v>250</v>
      </c>
      <c r="V91" s="10">
        <f t="shared" si="30"/>
        <v>250</v>
      </c>
      <c r="W91" s="10">
        <f t="shared" si="30"/>
        <v>19000</v>
      </c>
      <c r="X91" s="10">
        <f>SUM(X93:X95)</f>
        <v>19000</v>
      </c>
      <c r="Y91" s="10"/>
      <c r="Z91" s="10"/>
      <c r="AA91" s="12"/>
      <c r="AB91" s="26"/>
      <c r="AC91" s="26"/>
      <c r="AD91" s="26"/>
      <c r="AE91" s="26"/>
      <c r="AF91" s="24">
        <f t="shared" si="21"/>
        <v>97.934472934472936</v>
      </c>
    </row>
    <row r="92" spans="1:33" s="25" customFormat="1" x14ac:dyDescent="0.2">
      <c r="A92" s="12"/>
      <c r="B92" s="13" t="s">
        <v>111</v>
      </c>
      <c r="C92" s="12"/>
      <c r="D92" s="12"/>
      <c r="E92" s="12"/>
      <c r="F92" s="1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45"/>
      <c r="T92" s="45"/>
      <c r="U92" s="45"/>
      <c r="V92" s="45"/>
      <c r="W92" s="10"/>
      <c r="X92" s="10"/>
      <c r="Y92" s="10"/>
      <c r="Z92" s="10"/>
      <c r="AA92" s="12"/>
      <c r="AB92" s="26"/>
      <c r="AC92" s="26"/>
      <c r="AD92" s="26"/>
      <c r="AE92" s="26"/>
      <c r="AF92" s="24"/>
    </row>
    <row r="93" spans="1:33" s="24" customFormat="1" ht="50.25" customHeight="1" x14ac:dyDescent="0.2">
      <c r="A93" s="20">
        <v>1</v>
      </c>
      <c r="B93" s="21" t="s">
        <v>160</v>
      </c>
      <c r="C93" s="47" t="s">
        <v>127</v>
      </c>
      <c r="D93" s="50"/>
      <c r="E93" s="48"/>
      <c r="F93" s="7" t="s">
        <v>161</v>
      </c>
      <c r="G93" s="22">
        <v>2400</v>
      </c>
      <c r="H93" s="22">
        <v>2376</v>
      </c>
      <c r="I93" s="22">
        <v>2400</v>
      </c>
      <c r="J93" s="22">
        <v>2376</v>
      </c>
      <c r="K93" s="22"/>
      <c r="L93" s="22"/>
      <c r="M93" s="22">
        <v>50</v>
      </c>
      <c r="N93" s="22">
        <v>50</v>
      </c>
      <c r="O93" s="22"/>
      <c r="P93" s="22"/>
      <c r="Q93" s="22">
        <f>R93</f>
        <v>50</v>
      </c>
      <c r="R93" s="22">
        <v>50</v>
      </c>
      <c r="S93" s="34"/>
      <c r="T93" s="34"/>
      <c r="U93" s="22">
        <v>50</v>
      </c>
      <c r="V93" s="22">
        <v>50</v>
      </c>
      <c r="W93" s="9">
        <f>X93</f>
        <v>2300</v>
      </c>
      <c r="X93" s="22">
        <v>2300</v>
      </c>
      <c r="Y93" s="22"/>
      <c r="Z93" s="22"/>
      <c r="AA93" s="197" t="s">
        <v>162</v>
      </c>
      <c r="AB93" s="23"/>
      <c r="AC93" s="23"/>
      <c r="AD93" s="23"/>
      <c r="AE93" s="23"/>
      <c r="AF93" s="24">
        <f t="shared" si="21"/>
        <v>98.905723905723903</v>
      </c>
    </row>
    <row r="94" spans="1:33" s="24" customFormat="1" ht="75" x14ac:dyDescent="0.2">
      <c r="A94" s="20">
        <v>2</v>
      </c>
      <c r="B94" s="21" t="s">
        <v>163</v>
      </c>
      <c r="C94" s="47" t="s">
        <v>155</v>
      </c>
      <c r="D94" s="51" t="s">
        <v>164</v>
      </c>
      <c r="E94" s="52" t="s">
        <v>165</v>
      </c>
      <c r="F94" s="7" t="s">
        <v>166</v>
      </c>
      <c r="G94" s="22">
        <v>9340</v>
      </c>
      <c r="H94" s="22">
        <v>9240</v>
      </c>
      <c r="I94" s="22">
        <v>9500</v>
      </c>
      <c r="J94" s="22">
        <v>9400</v>
      </c>
      <c r="K94" s="22"/>
      <c r="L94" s="22"/>
      <c r="M94" s="22">
        <v>100</v>
      </c>
      <c r="N94" s="22">
        <v>100</v>
      </c>
      <c r="O94" s="22"/>
      <c r="P94" s="22"/>
      <c r="Q94" s="22">
        <f t="shared" ref="Q94:Q97" si="31">R94</f>
        <v>100</v>
      </c>
      <c r="R94" s="22">
        <v>100</v>
      </c>
      <c r="S94" s="34"/>
      <c r="T94" s="34"/>
      <c r="U94" s="22">
        <v>100</v>
      </c>
      <c r="V94" s="22">
        <v>100</v>
      </c>
      <c r="W94" s="9">
        <f t="shared" ref="W94:W95" si="32">X94</f>
        <v>9100</v>
      </c>
      <c r="X94" s="22">
        <v>9100</v>
      </c>
      <c r="Y94" s="22"/>
      <c r="Z94" s="22"/>
      <c r="AA94" s="198"/>
      <c r="AB94" s="23"/>
      <c r="AC94" s="23"/>
      <c r="AD94" s="23"/>
      <c r="AE94" s="23"/>
      <c r="AF94" s="24">
        <f t="shared" si="21"/>
        <v>97.872340425531917</v>
      </c>
    </row>
    <row r="95" spans="1:33" s="24" customFormat="1" ht="85.5" customHeight="1" x14ac:dyDescent="0.2">
      <c r="A95" s="20">
        <v>3</v>
      </c>
      <c r="B95" s="21" t="s">
        <v>167</v>
      </c>
      <c r="C95" s="47" t="s">
        <v>168</v>
      </c>
      <c r="D95" s="51" t="s">
        <v>169</v>
      </c>
      <c r="E95" s="52" t="s">
        <v>165</v>
      </c>
      <c r="F95" s="7" t="s">
        <v>170</v>
      </c>
      <c r="G95" s="22">
        <v>7940</v>
      </c>
      <c r="H95" s="22">
        <v>7820</v>
      </c>
      <c r="I95" s="22">
        <v>8000</v>
      </c>
      <c r="J95" s="22">
        <v>7880</v>
      </c>
      <c r="K95" s="22"/>
      <c r="L95" s="22"/>
      <c r="M95" s="22">
        <v>100</v>
      </c>
      <c r="N95" s="22">
        <v>100</v>
      </c>
      <c r="O95" s="22"/>
      <c r="P95" s="22"/>
      <c r="Q95" s="22">
        <f t="shared" si="31"/>
        <v>100</v>
      </c>
      <c r="R95" s="22">
        <v>100</v>
      </c>
      <c r="S95" s="34"/>
      <c r="T95" s="34"/>
      <c r="U95" s="22">
        <v>100</v>
      </c>
      <c r="V95" s="22">
        <v>100</v>
      </c>
      <c r="W95" s="9">
        <f t="shared" si="32"/>
        <v>7600</v>
      </c>
      <c r="X95" s="22">
        <v>7600</v>
      </c>
      <c r="Y95" s="22"/>
      <c r="Z95" s="22"/>
      <c r="AA95" s="199"/>
      <c r="AB95" s="23"/>
      <c r="AC95" s="23"/>
      <c r="AD95" s="23"/>
      <c r="AE95" s="23"/>
      <c r="AF95" s="24">
        <f t="shared" si="21"/>
        <v>97.71573604060913</v>
      </c>
    </row>
    <row r="96" spans="1:33" s="24" customFormat="1" ht="24" customHeight="1" x14ac:dyDescent="0.2">
      <c r="A96" s="53" t="s">
        <v>171</v>
      </c>
      <c r="B96" s="13" t="s">
        <v>172</v>
      </c>
      <c r="C96" s="7"/>
      <c r="D96" s="7"/>
      <c r="E96" s="7"/>
      <c r="F96" s="46">
        <f t="shared" ref="F96:W96" si="33">F97</f>
        <v>0</v>
      </c>
      <c r="G96" s="46">
        <f t="shared" si="33"/>
        <v>0</v>
      </c>
      <c r="H96" s="46">
        <f t="shared" si="33"/>
        <v>0</v>
      </c>
      <c r="I96" s="46">
        <f t="shared" si="33"/>
        <v>8500</v>
      </c>
      <c r="J96" s="46">
        <f t="shared" si="33"/>
        <v>8420</v>
      </c>
      <c r="K96" s="46">
        <f t="shared" si="33"/>
        <v>0</v>
      </c>
      <c r="L96" s="46">
        <f t="shared" si="33"/>
        <v>0</v>
      </c>
      <c r="M96" s="46">
        <f t="shared" si="33"/>
        <v>0</v>
      </c>
      <c r="N96" s="46">
        <f t="shared" si="33"/>
        <v>0</v>
      </c>
      <c r="O96" s="46">
        <f t="shared" si="33"/>
        <v>0</v>
      </c>
      <c r="P96" s="46">
        <f t="shared" si="33"/>
        <v>0</v>
      </c>
      <c r="Q96" s="46">
        <f t="shared" si="33"/>
        <v>0</v>
      </c>
      <c r="R96" s="46">
        <f t="shared" si="33"/>
        <v>0</v>
      </c>
      <c r="S96" s="46">
        <f t="shared" si="33"/>
        <v>0</v>
      </c>
      <c r="T96" s="46">
        <f t="shared" si="33"/>
        <v>0</v>
      </c>
      <c r="U96" s="46">
        <f t="shared" si="33"/>
        <v>0</v>
      </c>
      <c r="V96" s="46">
        <f t="shared" si="33"/>
        <v>0</v>
      </c>
      <c r="W96" s="46">
        <f t="shared" si="33"/>
        <v>500</v>
      </c>
      <c r="X96" s="46">
        <f>X97</f>
        <v>500</v>
      </c>
      <c r="Y96" s="22"/>
      <c r="Z96" s="22"/>
      <c r="AA96" s="20"/>
      <c r="AB96" s="23"/>
      <c r="AC96" s="23"/>
      <c r="AD96" s="23"/>
      <c r="AE96" s="23"/>
    </row>
    <row r="97" spans="1:33" s="24" customFormat="1" ht="91.5" customHeight="1" x14ac:dyDescent="0.2">
      <c r="A97" s="20">
        <v>1</v>
      </c>
      <c r="B97" s="21" t="s">
        <v>173</v>
      </c>
      <c r="C97" s="47" t="s">
        <v>174</v>
      </c>
      <c r="D97" s="51" t="s">
        <v>175</v>
      </c>
      <c r="E97" s="52" t="s">
        <v>165</v>
      </c>
      <c r="F97" s="7"/>
      <c r="G97" s="22"/>
      <c r="H97" s="22"/>
      <c r="I97" s="22">
        <v>8500</v>
      </c>
      <c r="J97" s="22">
        <v>8420</v>
      </c>
      <c r="K97" s="22"/>
      <c r="L97" s="22"/>
      <c r="M97" s="22">
        <v>0</v>
      </c>
      <c r="N97" s="22">
        <v>0</v>
      </c>
      <c r="O97" s="22"/>
      <c r="P97" s="22"/>
      <c r="Q97" s="22">
        <f t="shared" si="31"/>
        <v>0</v>
      </c>
      <c r="R97" s="22">
        <v>0</v>
      </c>
      <c r="S97" s="34"/>
      <c r="T97" s="34"/>
      <c r="U97" s="22">
        <v>0</v>
      </c>
      <c r="V97" s="22">
        <v>0</v>
      </c>
      <c r="W97" s="9">
        <f>X97</f>
        <v>500</v>
      </c>
      <c r="X97" s="9">
        <v>500</v>
      </c>
      <c r="Y97" s="22"/>
      <c r="Z97" s="22"/>
      <c r="AA97" s="20"/>
      <c r="AB97" s="23"/>
      <c r="AC97" s="23"/>
      <c r="AD97" s="23"/>
      <c r="AE97" s="23"/>
    </row>
    <row r="98" spans="1:33" s="25" customFormat="1" ht="30" customHeight="1" x14ac:dyDescent="0.2">
      <c r="A98" s="12" t="s">
        <v>176</v>
      </c>
      <c r="B98" s="13" t="s">
        <v>99</v>
      </c>
      <c r="C98" s="12"/>
      <c r="D98" s="12"/>
      <c r="E98" s="12"/>
      <c r="F98" s="1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45"/>
      <c r="T98" s="45"/>
      <c r="U98" s="45"/>
      <c r="V98" s="45"/>
      <c r="W98" s="10">
        <f>X98</f>
        <v>12462</v>
      </c>
      <c r="X98" s="10">
        <f>(17863-5476)+75</f>
        <v>12462</v>
      </c>
      <c r="Y98" s="10"/>
      <c r="Z98" s="10"/>
      <c r="AA98" s="12"/>
      <c r="AB98" s="26"/>
      <c r="AC98" s="26"/>
      <c r="AD98" s="26"/>
      <c r="AE98" s="26"/>
    </row>
    <row r="99" spans="1:33" s="24" customFormat="1" ht="21" customHeight="1" x14ac:dyDescent="0.2">
      <c r="A99" s="20"/>
      <c r="B99" s="21"/>
      <c r="C99" s="7"/>
      <c r="D99" s="7"/>
      <c r="E99" s="7"/>
      <c r="F99" s="7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34"/>
      <c r="T99" s="34"/>
      <c r="U99" s="22"/>
      <c r="V99" s="22"/>
      <c r="W99" s="9"/>
      <c r="X99" s="9"/>
      <c r="Y99" s="22"/>
      <c r="Z99" s="22"/>
      <c r="AA99" s="20"/>
      <c r="AB99" s="23"/>
      <c r="AC99" s="23"/>
      <c r="AD99" s="23"/>
      <c r="AE99" s="23"/>
      <c r="AG99" s="67">
        <v>49363</v>
      </c>
    </row>
    <row r="100" spans="1:33" s="25" customFormat="1" ht="33.75" customHeight="1" x14ac:dyDescent="0.2">
      <c r="A100" s="12" t="s">
        <v>103</v>
      </c>
      <c r="B100" s="13" t="s">
        <v>177</v>
      </c>
      <c r="C100" s="12"/>
      <c r="D100" s="12"/>
      <c r="E100" s="12"/>
      <c r="F100" s="12"/>
      <c r="G100" s="10">
        <f t="shared" ref="G100:W100" si="34">SUM(G101:G102)</f>
        <v>62931</v>
      </c>
      <c r="H100" s="10">
        <f t="shared" si="34"/>
        <v>62672</v>
      </c>
      <c r="I100" s="10">
        <f t="shared" si="34"/>
        <v>59712</v>
      </c>
      <c r="J100" s="10">
        <f t="shared" si="34"/>
        <v>59453</v>
      </c>
      <c r="K100" s="10">
        <f t="shared" si="34"/>
        <v>0</v>
      </c>
      <c r="L100" s="10">
        <f t="shared" si="34"/>
        <v>0</v>
      </c>
      <c r="M100" s="10">
        <f t="shared" si="34"/>
        <v>25310</v>
      </c>
      <c r="N100" s="10">
        <f t="shared" si="34"/>
        <v>25310</v>
      </c>
      <c r="O100" s="10">
        <f t="shared" si="34"/>
        <v>0</v>
      </c>
      <c r="P100" s="10">
        <f t="shared" si="34"/>
        <v>0</v>
      </c>
      <c r="Q100" s="10">
        <f t="shared" si="34"/>
        <v>18410</v>
      </c>
      <c r="R100" s="10">
        <f t="shared" si="34"/>
        <v>18410</v>
      </c>
      <c r="S100" s="10">
        <f t="shared" si="34"/>
        <v>5333.07</v>
      </c>
      <c r="T100" s="10">
        <f t="shared" si="34"/>
        <v>5333.07</v>
      </c>
      <c r="U100" s="10">
        <f t="shared" si="34"/>
        <v>17000</v>
      </c>
      <c r="V100" s="10">
        <f t="shared" si="34"/>
        <v>17000</v>
      </c>
      <c r="W100" s="10">
        <f t="shared" si="34"/>
        <v>49363</v>
      </c>
      <c r="X100" s="10">
        <f>SUM(X101:X102)</f>
        <v>49363</v>
      </c>
      <c r="Y100" s="10"/>
      <c r="Z100" s="10"/>
      <c r="AA100" s="27" t="s">
        <v>178</v>
      </c>
      <c r="AB100" s="26"/>
      <c r="AC100" s="26"/>
      <c r="AD100" s="26"/>
      <c r="AE100" s="26"/>
      <c r="AF100" s="25" t="s">
        <v>102</v>
      </c>
      <c r="AG100" s="25">
        <f>AG99-X100</f>
        <v>0</v>
      </c>
    </row>
    <row r="101" spans="1:33" s="25" customFormat="1" ht="38.25" customHeight="1" x14ac:dyDescent="0.2">
      <c r="A101" s="12" t="s">
        <v>105</v>
      </c>
      <c r="B101" s="13" t="s">
        <v>106</v>
      </c>
      <c r="C101" s="12"/>
      <c r="D101" s="12"/>
      <c r="E101" s="12"/>
      <c r="F101" s="12"/>
      <c r="G101" s="10">
        <v>2000</v>
      </c>
      <c r="H101" s="10">
        <v>2000</v>
      </c>
      <c r="I101" s="10">
        <v>2000</v>
      </c>
      <c r="J101" s="10">
        <v>2000</v>
      </c>
      <c r="K101" s="10"/>
      <c r="L101" s="10"/>
      <c r="M101" s="10">
        <v>1500</v>
      </c>
      <c r="N101" s="10">
        <v>1500</v>
      </c>
      <c r="O101" s="10"/>
      <c r="P101" s="10"/>
      <c r="Q101" s="10">
        <f>R101</f>
        <v>500</v>
      </c>
      <c r="R101" s="10">
        <v>500</v>
      </c>
      <c r="S101" s="45">
        <v>0</v>
      </c>
      <c r="T101" s="45">
        <v>0</v>
      </c>
      <c r="U101" s="10">
        <v>1500</v>
      </c>
      <c r="V101" s="10">
        <v>1500</v>
      </c>
      <c r="W101" s="10">
        <f>X101</f>
        <v>500</v>
      </c>
      <c r="X101" s="10">
        <v>500</v>
      </c>
      <c r="Y101" s="10"/>
      <c r="Z101" s="10"/>
      <c r="AA101" s="12"/>
      <c r="AB101" s="26"/>
      <c r="AC101" s="26"/>
      <c r="AD101" s="26"/>
      <c r="AE101" s="26"/>
    </row>
    <row r="102" spans="1:33" s="25" customFormat="1" ht="26.25" customHeight="1" x14ac:dyDescent="0.2">
      <c r="A102" s="12" t="s">
        <v>107</v>
      </c>
      <c r="B102" s="13" t="s">
        <v>179</v>
      </c>
      <c r="C102" s="12"/>
      <c r="D102" s="12"/>
      <c r="E102" s="12"/>
      <c r="F102" s="12"/>
      <c r="G102" s="10">
        <f t="shared" ref="G102:W102" si="35">G103+G104+G108+G111+G120</f>
        <v>60931</v>
      </c>
      <c r="H102" s="10">
        <f t="shared" si="35"/>
        <v>60672</v>
      </c>
      <c r="I102" s="10">
        <f t="shared" si="35"/>
        <v>57712</v>
      </c>
      <c r="J102" s="10">
        <f t="shared" si="35"/>
        <v>57453</v>
      </c>
      <c r="K102" s="10">
        <f t="shared" si="35"/>
        <v>0</v>
      </c>
      <c r="L102" s="10">
        <f t="shared" si="35"/>
        <v>0</v>
      </c>
      <c r="M102" s="10">
        <f t="shared" si="35"/>
        <v>23810</v>
      </c>
      <c r="N102" s="10">
        <f t="shared" si="35"/>
        <v>23810</v>
      </c>
      <c r="O102" s="10">
        <f t="shared" si="35"/>
        <v>0</v>
      </c>
      <c r="P102" s="10">
        <f t="shared" si="35"/>
        <v>0</v>
      </c>
      <c r="Q102" s="10">
        <f t="shared" si="35"/>
        <v>17910</v>
      </c>
      <c r="R102" s="10">
        <f t="shared" si="35"/>
        <v>17910</v>
      </c>
      <c r="S102" s="10">
        <f t="shared" si="35"/>
        <v>5333.07</v>
      </c>
      <c r="T102" s="10">
        <f t="shared" si="35"/>
        <v>5333.07</v>
      </c>
      <c r="U102" s="10">
        <f t="shared" si="35"/>
        <v>15500</v>
      </c>
      <c r="V102" s="10">
        <f t="shared" si="35"/>
        <v>15500</v>
      </c>
      <c r="W102" s="10">
        <f t="shared" si="35"/>
        <v>48863</v>
      </c>
      <c r="X102" s="10">
        <f>X103+X104+X108+X111+X120</f>
        <v>48863</v>
      </c>
      <c r="Y102" s="10"/>
      <c r="Z102" s="10"/>
      <c r="AA102" s="12"/>
      <c r="AB102" s="26"/>
      <c r="AC102" s="26"/>
      <c r="AD102" s="26"/>
      <c r="AE102" s="26"/>
    </row>
    <row r="103" spans="1:33" s="25" customFormat="1" ht="56.25" x14ac:dyDescent="0.2">
      <c r="A103" s="12" t="s">
        <v>109</v>
      </c>
      <c r="B103" s="13" t="s">
        <v>110</v>
      </c>
      <c r="C103" s="12"/>
      <c r="D103" s="12"/>
      <c r="E103" s="12"/>
      <c r="F103" s="1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45"/>
      <c r="T103" s="45"/>
      <c r="U103" s="45"/>
      <c r="V103" s="45"/>
      <c r="W103" s="10"/>
      <c r="X103" s="10"/>
      <c r="Y103" s="10"/>
      <c r="Z103" s="10"/>
      <c r="AA103" s="12"/>
      <c r="AB103" s="26"/>
      <c r="AC103" s="26"/>
      <c r="AD103" s="26"/>
      <c r="AE103" s="26"/>
    </row>
    <row r="104" spans="1:33" s="25" customFormat="1" ht="37.5" x14ac:dyDescent="0.2">
      <c r="A104" s="12" t="s">
        <v>120</v>
      </c>
      <c r="B104" s="13" t="s">
        <v>180</v>
      </c>
      <c r="C104" s="12"/>
      <c r="D104" s="12"/>
      <c r="E104" s="12"/>
      <c r="F104" s="12"/>
      <c r="G104" s="10">
        <f t="shared" ref="G104:W104" si="36">SUM(G105:G107)</f>
        <v>11100</v>
      </c>
      <c r="H104" s="10">
        <f t="shared" si="36"/>
        <v>10989</v>
      </c>
      <c r="I104" s="10">
        <f t="shared" si="36"/>
        <v>11100</v>
      </c>
      <c r="J104" s="10">
        <f t="shared" si="36"/>
        <v>10989</v>
      </c>
      <c r="K104" s="10">
        <f t="shared" si="36"/>
        <v>0</v>
      </c>
      <c r="L104" s="10">
        <f t="shared" si="36"/>
        <v>0</v>
      </c>
      <c r="M104" s="10">
        <f t="shared" si="36"/>
        <v>9300</v>
      </c>
      <c r="N104" s="10">
        <f t="shared" si="36"/>
        <v>9300</v>
      </c>
      <c r="O104" s="10">
        <f t="shared" si="36"/>
        <v>0</v>
      </c>
      <c r="P104" s="10">
        <f t="shared" si="36"/>
        <v>0</v>
      </c>
      <c r="Q104" s="10">
        <f t="shared" si="36"/>
        <v>9000</v>
      </c>
      <c r="R104" s="10">
        <f t="shared" si="36"/>
        <v>9000</v>
      </c>
      <c r="S104" s="10">
        <f t="shared" si="36"/>
        <v>5333.07</v>
      </c>
      <c r="T104" s="10">
        <f t="shared" si="36"/>
        <v>5333.07</v>
      </c>
      <c r="U104" s="10">
        <f t="shared" si="36"/>
        <v>9300</v>
      </c>
      <c r="V104" s="10">
        <f t="shared" si="36"/>
        <v>9300</v>
      </c>
      <c r="W104" s="10">
        <f t="shared" si="36"/>
        <v>1680</v>
      </c>
      <c r="X104" s="10">
        <f>SUM(X105:X107)</f>
        <v>1680</v>
      </c>
      <c r="Y104" s="10"/>
      <c r="Z104" s="10"/>
      <c r="AA104" s="12"/>
      <c r="AB104" s="26"/>
      <c r="AC104" s="26"/>
      <c r="AD104" s="26"/>
      <c r="AE104" s="26"/>
    </row>
    <row r="105" spans="1:33" s="24" customFormat="1" ht="37.5" x14ac:dyDescent="0.2">
      <c r="A105" s="20">
        <v>1</v>
      </c>
      <c r="B105" s="21" t="s">
        <v>181</v>
      </c>
      <c r="C105" s="54" t="s">
        <v>182</v>
      </c>
      <c r="D105" s="55" t="s">
        <v>183</v>
      </c>
      <c r="E105" s="56" t="s">
        <v>184</v>
      </c>
      <c r="F105" s="7" t="s">
        <v>185</v>
      </c>
      <c r="G105" s="22">
        <v>3700</v>
      </c>
      <c r="H105" s="22">
        <v>3663</v>
      </c>
      <c r="I105" s="22">
        <v>3700</v>
      </c>
      <c r="J105" s="22">
        <v>3663</v>
      </c>
      <c r="K105" s="22"/>
      <c r="L105" s="22"/>
      <c r="M105" s="22">
        <v>3100</v>
      </c>
      <c r="N105" s="22">
        <v>3100</v>
      </c>
      <c r="O105" s="22"/>
      <c r="P105" s="22"/>
      <c r="Q105" s="22">
        <f>R105</f>
        <v>3000</v>
      </c>
      <c r="R105" s="22">
        <v>3000</v>
      </c>
      <c r="S105" s="34">
        <f>T105</f>
        <v>1661.64</v>
      </c>
      <c r="T105" s="34">
        <v>1661.64</v>
      </c>
      <c r="U105" s="22">
        <v>3100</v>
      </c>
      <c r="V105" s="22">
        <v>3100</v>
      </c>
      <c r="W105" s="9">
        <f>X105</f>
        <v>560</v>
      </c>
      <c r="X105" s="9">
        <v>560</v>
      </c>
      <c r="Y105" s="22"/>
      <c r="Z105" s="22"/>
      <c r="AA105" s="197" t="s">
        <v>114</v>
      </c>
      <c r="AB105" s="23"/>
      <c r="AC105" s="23"/>
      <c r="AD105" s="23"/>
      <c r="AE105" s="23"/>
      <c r="AF105" s="24">
        <f t="shared" ref="AF105:AF107" si="37">(V105+X105)/J105*100</f>
        <v>99.918099918099927</v>
      </c>
      <c r="AG105" s="24">
        <f>J105-N105</f>
        <v>563</v>
      </c>
    </row>
    <row r="106" spans="1:33" s="24" customFormat="1" ht="37.5" x14ac:dyDescent="0.2">
      <c r="A106" s="20">
        <v>2</v>
      </c>
      <c r="B106" s="21" t="s">
        <v>186</v>
      </c>
      <c r="C106" s="54" t="s">
        <v>187</v>
      </c>
      <c r="D106" s="55" t="s">
        <v>183</v>
      </c>
      <c r="E106" s="56" t="s">
        <v>184</v>
      </c>
      <c r="F106" s="7" t="s">
        <v>188</v>
      </c>
      <c r="G106" s="22">
        <v>3700</v>
      </c>
      <c r="H106" s="22">
        <v>3663</v>
      </c>
      <c r="I106" s="22">
        <v>3700</v>
      </c>
      <c r="J106" s="22">
        <v>3663</v>
      </c>
      <c r="K106" s="22"/>
      <c r="L106" s="22"/>
      <c r="M106" s="22">
        <v>3100</v>
      </c>
      <c r="N106" s="22">
        <v>3100</v>
      </c>
      <c r="O106" s="22"/>
      <c r="P106" s="22"/>
      <c r="Q106" s="22">
        <f t="shared" ref="Q106:Q107" si="38">R106</f>
        <v>3000</v>
      </c>
      <c r="R106" s="22">
        <v>3000</v>
      </c>
      <c r="S106" s="34">
        <f t="shared" ref="S106:S107" si="39">T106</f>
        <v>2093.86</v>
      </c>
      <c r="T106" s="34">
        <v>2093.86</v>
      </c>
      <c r="U106" s="22">
        <v>3100</v>
      </c>
      <c r="V106" s="22">
        <v>3100</v>
      </c>
      <c r="W106" s="9">
        <f t="shared" ref="W106:W107" si="40">X106</f>
        <v>560</v>
      </c>
      <c r="X106" s="9">
        <v>560</v>
      </c>
      <c r="Y106" s="22"/>
      <c r="Z106" s="22"/>
      <c r="AA106" s="198"/>
      <c r="AB106" s="23"/>
      <c r="AC106" s="23"/>
      <c r="AD106" s="23"/>
      <c r="AE106" s="23"/>
      <c r="AF106" s="24">
        <f t="shared" si="37"/>
        <v>99.918099918099927</v>
      </c>
      <c r="AG106" s="24">
        <f>J106-N106</f>
        <v>563</v>
      </c>
    </row>
    <row r="107" spans="1:33" s="24" customFormat="1" ht="37.5" x14ac:dyDescent="0.2">
      <c r="A107" s="20">
        <v>3</v>
      </c>
      <c r="B107" s="21" t="s">
        <v>189</v>
      </c>
      <c r="C107" s="54" t="s">
        <v>190</v>
      </c>
      <c r="D107" s="55" t="s">
        <v>183</v>
      </c>
      <c r="E107" s="56" t="s">
        <v>184</v>
      </c>
      <c r="F107" s="7" t="s">
        <v>191</v>
      </c>
      <c r="G107" s="22">
        <v>3700</v>
      </c>
      <c r="H107" s="22">
        <v>3663</v>
      </c>
      <c r="I107" s="22">
        <v>3700</v>
      </c>
      <c r="J107" s="22">
        <v>3663</v>
      </c>
      <c r="K107" s="22"/>
      <c r="L107" s="22"/>
      <c r="M107" s="22">
        <v>3100</v>
      </c>
      <c r="N107" s="22">
        <v>3100</v>
      </c>
      <c r="O107" s="22"/>
      <c r="P107" s="22"/>
      <c r="Q107" s="22">
        <f t="shared" si="38"/>
        <v>3000</v>
      </c>
      <c r="R107" s="22">
        <v>3000</v>
      </c>
      <c r="S107" s="34">
        <f t="shared" si="39"/>
        <v>1577.57</v>
      </c>
      <c r="T107" s="34">
        <v>1577.57</v>
      </c>
      <c r="U107" s="22">
        <v>3100</v>
      </c>
      <c r="V107" s="22">
        <v>3100</v>
      </c>
      <c r="W107" s="9">
        <f t="shared" si="40"/>
        <v>560</v>
      </c>
      <c r="X107" s="9">
        <v>560</v>
      </c>
      <c r="Y107" s="22"/>
      <c r="Z107" s="22"/>
      <c r="AA107" s="199"/>
      <c r="AB107" s="23"/>
      <c r="AC107" s="23"/>
      <c r="AD107" s="23"/>
      <c r="AE107" s="23"/>
      <c r="AF107" s="24">
        <f t="shared" si="37"/>
        <v>99.918099918099927</v>
      </c>
      <c r="AG107" s="24">
        <f t="shared" ref="AG107" si="41">J107-N107</f>
        <v>563</v>
      </c>
    </row>
    <row r="108" spans="1:33" s="25" customFormat="1" ht="37.5" x14ac:dyDescent="0.2">
      <c r="A108" s="12" t="s">
        <v>135</v>
      </c>
      <c r="B108" s="13" t="s">
        <v>192</v>
      </c>
      <c r="C108" s="12"/>
      <c r="D108" s="12"/>
      <c r="E108" s="12"/>
      <c r="F108" s="12"/>
      <c r="G108" s="10">
        <f>SUM(G110)</f>
        <v>33091</v>
      </c>
      <c r="H108" s="10">
        <f t="shared" ref="H108:X108" si="42">SUM(H110)</f>
        <v>33091</v>
      </c>
      <c r="I108" s="10">
        <f t="shared" si="42"/>
        <v>29782</v>
      </c>
      <c r="J108" s="10">
        <f t="shared" si="42"/>
        <v>29782</v>
      </c>
      <c r="K108" s="10">
        <f t="shared" si="42"/>
        <v>0</v>
      </c>
      <c r="L108" s="10">
        <f t="shared" si="42"/>
        <v>0</v>
      </c>
      <c r="M108" s="10">
        <f t="shared" si="42"/>
        <v>5600</v>
      </c>
      <c r="N108" s="10">
        <f t="shared" si="42"/>
        <v>5600</v>
      </c>
      <c r="O108" s="10">
        <f t="shared" si="42"/>
        <v>0</v>
      </c>
      <c r="P108" s="10">
        <f t="shared" si="42"/>
        <v>0</v>
      </c>
      <c r="Q108" s="10">
        <f t="shared" si="42"/>
        <v>0</v>
      </c>
      <c r="R108" s="10">
        <f t="shared" si="42"/>
        <v>0</v>
      </c>
      <c r="S108" s="45">
        <f t="shared" si="42"/>
        <v>0</v>
      </c>
      <c r="T108" s="45">
        <f t="shared" si="42"/>
        <v>0</v>
      </c>
      <c r="U108" s="45">
        <f t="shared" si="42"/>
        <v>5600</v>
      </c>
      <c r="V108" s="45">
        <f t="shared" si="42"/>
        <v>5600</v>
      </c>
      <c r="W108" s="10">
        <f t="shared" si="42"/>
        <v>24180</v>
      </c>
      <c r="X108" s="10">
        <f t="shared" si="42"/>
        <v>24180</v>
      </c>
      <c r="Y108" s="10"/>
      <c r="Z108" s="10"/>
      <c r="AA108" s="12"/>
      <c r="AB108" s="26"/>
      <c r="AC108" s="26"/>
      <c r="AD108" s="26"/>
      <c r="AE108" s="26"/>
    </row>
    <row r="109" spans="1:33" s="25" customFormat="1" x14ac:dyDescent="0.2">
      <c r="A109" s="12"/>
      <c r="B109" s="13" t="s">
        <v>111</v>
      </c>
      <c r="C109" s="12"/>
      <c r="D109" s="12"/>
      <c r="E109" s="12"/>
      <c r="F109" s="1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45"/>
      <c r="T109" s="45"/>
      <c r="U109" s="45"/>
      <c r="V109" s="45"/>
      <c r="W109" s="10"/>
      <c r="X109" s="10"/>
      <c r="Y109" s="10"/>
      <c r="Z109" s="10"/>
      <c r="AA109" s="12"/>
      <c r="AB109" s="26"/>
      <c r="AC109" s="26"/>
      <c r="AD109" s="26"/>
      <c r="AE109" s="26"/>
    </row>
    <row r="110" spans="1:33" s="24" customFormat="1" ht="75" x14ac:dyDescent="0.2">
      <c r="A110" s="20">
        <v>1</v>
      </c>
      <c r="B110" s="21" t="s">
        <v>193</v>
      </c>
      <c r="C110" s="54" t="s">
        <v>194</v>
      </c>
      <c r="D110" s="56" t="s">
        <v>195</v>
      </c>
      <c r="E110" s="56" t="s">
        <v>184</v>
      </c>
      <c r="F110" s="92" t="s">
        <v>196</v>
      </c>
      <c r="G110" s="22">
        <v>33091</v>
      </c>
      <c r="H110" s="22">
        <v>33091</v>
      </c>
      <c r="I110" s="22">
        <v>29782</v>
      </c>
      <c r="J110" s="22">
        <v>29782</v>
      </c>
      <c r="K110" s="22"/>
      <c r="L110" s="22"/>
      <c r="M110" s="22">
        <v>5600</v>
      </c>
      <c r="N110" s="22">
        <v>5600</v>
      </c>
      <c r="O110" s="22"/>
      <c r="P110" s="22"/>
      <c r="Q110" s="22"/>
      <c r="R110" s="22">
        <v>0</v>
      </c>
      <c r="S110" s="34"/>
      <c r="T110" s="34"/>
      <c r="U110" s="22">
        <v>5600</v>
      </c>
      <c r="V110" s="22">
        <v>5600</v>
      </c>
      <c r="W110" s="9">
        <f>X110</f>
        <v>24180</v>
      </c>
      <c r="X110" s="9">
        <v>24180</v>
      </c>
      <c r="Y110" s="22"/>
      <c r="Z110" s="22"/>
      <c r="AA110" s="20" t="s">
        <v>114</v>
      </c>
      <c r="AB110" s="23"/>
      <c r="AC110" s="23"/>
      <c r="AD110" s="23"/>
      <c r="AE110" s="23"/>
      <c r="AF110" s="24">
        <f>(V110+X110)/J110*100</f>
        <v>99.993284534282452</v>
      </c>
      <c r="AG110" s="24">
        <f>J110-V110</f>
        <v>24182</v>
      </c>
    </row>
    <row r="111" spans="1:33" s="25" customFormat="1" ht="37.5" x14ac:dyDescent="0.2">
      <c r="A111" s="12" t="s">
        <v>158</v>
      </c>
      <c r="B111" s="13" t="s">
        <v>197</v>
      </c>
      <c r="C111" s="12"/>
      <c r="D111" s="12"/>
      <c r="E111" s="12"/>
      <c r="F111" s="12"/>
      <c r="G111" s="10">
        <f t="shared" ref="G111:W111" si="43">SUM(G114:G119)</f>
        <v>16740</v>
      </c>
      <c r="H111" s="10">
        <f t="shared" si="43"/>
        <v>16592</v>
      </c>
      <c r="I111" s="10">
        <f t="shared" si="43"/>
        <v>16830</v>
      </c>
      <c r="J111" s="10">
        <f t="shared" si="43"/>
        <v>16682</v>
      </c>
      <c r="K111" s="10">
        <f t="shared" si="43"/>
        <v>0</v>
      </c>
      <c r="L111" s="10">
        <f t="shared" si="43"/>
        <v>0</v>
      </c>
      <c r="M111" s="10">
        <f t="shared" si="43"/>
        <v>600</v>
      </c>
      <c r="N111" s="10">
        <f t="shared" si="43"/>
        <v>600</v>
      </c>
      <c r="O111" s="10">
        <f t="shared" si="43"/>
        <v>0</v>
      </c>
      <c r="P111" s="10">
        <f t="shared" si="43"/>
        <v>0</v>
      </c>
      <c r="Q111" s="10">
        <f t="shared" si="43"/>
        <v>600</v>
      </c>
      <c r="R111" s="10">
        <f t="shared" si="43"/>
        <v>600</v>
      </c>
      <c r="S111" s="10">
        <f t="shared" si="43"/>
        <v>0</v>
      </c>
      <c r="T111" s="10">
        <f t="shared" si="43"/>
        <v>0</v>
      </c>
      <c r="U111" s="10">
        <f t="shared" si="43"/>
        <v>600</v>
      </c>
      <c r="V111" s="10">
        <f t="shared" si="43"/>
        <v>600</v>
      </c>
      <c r="W111" s="10">
        <f t="shared" si="43"/>
        <v>15750</v>
      </c>
      <c r="X111" s="10">
        <f>SUM(X114:X119)</f>
        <v>15750</v>
      </c>
      <c r="Y111" s="10"/>
      <c r="Z111" s="10"/>
      <c r="AA111" s="12"/>
      <c r="AB111" s="26"/>
      <c r="AC111" s="26"/>
      <c r="AD111" s="26"/>
      <c r="AE111" s="26"/>
      <c r="AF111" s="24">
        <f t="shared" ref="AF111" si="44">(V111+X111)/J111*100</f>
        <v>98.009830955520911</v>
      </c>
    </row>
    <row r="112" spans="1:33" s="25" customFormat="1" x14ac:dyDescent="0.2">
      <c r="A112" s="12"/>
      <c r="B112" s="13" t="s">
        <v>111</v>
      </c>
      <c r="C112" s="12"/>
      <c r="D112" s="12"/>
      <c r="E112" s="12"/>
      <c r="F112" s="1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45"/>
      <c r="T112" s="45"/>
      <c r="U112" s="45"/>
      <c r="V112" s="45"/>
      <c r="W112" s="10"/>
      <c r="X112" s="10"/>
      <c r="Y112" s="10"/>
      <c r="Z112" s="10"/>
      <c r="AA112" s="12"/>
      <c r="AB112" s="26"/>
      <c r="AC112" s="26"/>
      <c r="AD112" s="26"/>
      <c r="AE112" s="26"/>
      <c r="AF112" s="24"/>
    </row>
    <row r="113" spans="1:33" s="25" customFormat="1" x14ac:dyDescent="0.2">
      <c r="A113" s="12"/>
      <c r="B113" s="13" t="s">
        <v>111</v>
      </c>
      <c r="C113" s="12"/>
      <c r="D113" s="12"/>
      <c r="E113" s="12"/>
      <c r="F113" s="1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45"/>
      <c r="T113" s="45"/>
      <c r="U113" s="45"/>
      <c r="V113" s="45"/>
      <c r="W113" s="10"/>
      <c r="X113" s="10"/>
      <c r="Y113" s="10"/>
      <c r="Z113" s="10"/>
      <c r="AA113" s="12"/>
      <c r="AB113" s="26"/>
      <c r="AC113" s="26"/>
      <c r="AD113" s="26"/>
      <c r="AE113" s="26"/>
      <c r="AF113" s="24"/>
    </row>
    <row r="114" spans="1:33" s="24" customFormat="1" ht="56.25" x14ac:dyDescent="0.2">
      <c r="A114" s="20">
        <v>1</v>
      </c>
      <c r="B114" s="21" t="s">
        <v>198</v>
      </c>
      <c r="C114" s="7" t="s">
        <v>199</v>
      </c>
      <c r="D114" s="7" t="s">
        <v>200</v>
      </c>
      <c r="E114" s="7" t="s">
        <v>201</v>
      </c>
      <c r="F114" s="7" t="s">
        <v>202</v>
      </c>
      <c r="G114" s="22">
        <v>4080</v>
      </c>
      <c r="H114" s="22">
        <v>4045</v>
      </c>
      <c r="I114" s="22">
        <v>4080</v>
      </c>
      <c r="J114" s="22">
        <v>4045</v>
      </c>
      <c r="K114" s="22"/>
      <c r="L114" s="22"/>
      <c r="M114" s="22">
        <v>200</v>
      </c>
      <c r="N114" s="22">
        <v>200</v>
      </c>
      <c r="O114" s="22"/>
      <c r="P114" s="22"/>
      <c r="Q114" s="22">
        <f>R114</f>
        <v>200</v>
      </c>
      <c r="R114" s="22">
        <v>200</v>
      </c>
      <c r="S114" s="34"/>
      <c r="T114" s="34"/>
      <c r="U114" s="22">
        <v>200</v>
      </c>
      <c r="V114" s="22">
        <v>200</v>
      </c>
      <c r="W114" s="9">
        <f>X114</f>
        <v>3800</v>
      </c>
      <c r="X114" s="9">
        <v>3800</v>
      </c>
      <c r="Y114" s="22"/>
      <c r="Z114" s="22"/>
      <c r="AA114" s="197" t="s">
        <v>162</v>
      </c>
      <c r="AB114" s="23"/>
      <c r="AC114" s="23"/>
      <c r="AD114" s="23"/>
      <c r="AE114" s="23"/>
      <c r="AF114" s="57">
        <f>(V114+X114)/H114*100</f>
        <v>98.887515451174295</v>
      </c>
      <c r="AG114" s="24">
        <f>H114-V114</f>
        <v>3845</v>
      </c>
    </row>
    <row r="115" spans="1:33" s="24" customFormat="1" ht="37.5" x14ac:dyDescent="0.2">
      <c r="A115" s="20">
        <v>2</v>
      </c>
      <c r="B115" s="21" t="s">
        <v>203</v>
      </c>
      <c r="C115" s="7" t="s">
        <v>204</v>
      </c>
      <c r="D115" s="7" t="s">
        <v>205</v>
      </c>
      <c r="E115" s="7" t="s">
        <v>201</v>
      </c>
      <c r="F115" s="7" t="s">
        <v>206</v>
      </c>
      <c r="G115" s="22">
        <v>4260</v>
      </c>
      <c r="H115" s="22">
        <v>4225</v>
      </c>
      <c r="I115" s="22">
        <v>4350</v>
      </c>
      <c r="J115" s="22">
        <v>4315</v>
      </c>
      <c r="K115" s="22"/>
      <c r="L115" s="22"/>
      <c r="M115" s="22">
        <v>200</v>
      </c>
      <c r="N115" s="22">
        <v>200</v>
      </c>
      <c r="O115" s="22"/>
      <c r="P115" s="22"/>
      <c r="Q115" s="22">
        <f t="shared" ref="Q115:Q119" si="45">R115</f>
        <v>200</v>
      </c>
      <c r="R115" s="22">
        <v>200</v>
      </c>
      <c r="S115" s="34"/>
      <c r="T115" s="34"/>
      <c r="U115" s="22">
        <v>200</v>
      </c>
      <c r="V115" s="22">
        <v>200</v>
      </c>
      <c r="W115" s="9">
        <f t="shared" ref="W115:W119" si="46">X115</f>
        <v>4000</v>
      </c>
      <c r="X115" s="9">
        <v>4000</v>
      </c>
      <c r="Y115" s="22"/>
      <c r="Z115" s="22"/>
      <c r="AA115" s="198"/>
      <c r="AB115" s="23"/>
      <c r="AC115" s="23"/>
      <c r="AD115" s="23"/>
      <c r="AE115" s="23"/>
      <c r="AF115" s="57">
        <f>(V115+X115)/H115*100</f>
        <v>99.408284023668642</v>
      </c>
      <c r="AG115" s="24">
        <f>H115-V115</f>
        <v>4025</v>
      </c>
    </row>
    <row r="116" spans="1:33" s="24" customFormat="1" ht="51.75" customHeight="1" x14ac:dyDescent="0.2">
      <c r="A116" s="20">
        <v>3</v>
      </c>
      <c r="B116" s="21" t="s">
        <v>207</v>
      </c>
      <c r="C116" s="7" t="s">
        <v>204</v>
      </c>
      <c r="D116" s="7" t="s">
        <v>208</v>
      </c>
      <c r="E116" s="7" t="s">
        <v>201</v>
      </c>
      <c r="F116" s="7" t="s">
        <v>209</v>
      </c>
      <c r="G116" s="22">
        <v>2020</v>
      </c>
      <c r="H116" s="22">
        <v>2005</v>
      </c>
      <c r="I116" s="22">
        <v>2020</v>
      </c>
      <c r="J116" s="22">
        <v>2005</v>
      </c>
      <c r="K116" s="22"/>
      <c r="L116" s="22"/>
      <c r="M116" s="22">
        <v>50</v>
      </c>
      <c r="N116" s="22">
        <v>50</v>
      </c>
      <c r="O116" s="22"/>
      <c r="P116" s="22"/>
      <c r="Q116" s="22">
        <f t="shared" si="45"/>
        <v>50</v>
      </c>
      <c r="R116" s="22">
        <v>50</v>
      </c>
      <c r="S116" s="34"/>
      <c r="T116" s="34"/>
      <c r="U116" s="22">
        <v>50</v>
      </c>
      <c r="V116" s="22">
        <v>50</v>
      </c>
      <c r="W116" s="9">
        <f t="shared" si="46"/>
        <v>1900</v>
      </c>
      <c r="X116" s="9">
        <v>1900</v>
      </c>
      <c r="Y116" s="22"/>
      <c r="Z116" s="22"/>
      <c r="AA116" s="198"/>
      <c r="AB116" s="23"/>
      <c r="AC116" s="23"/>
      <c r="AD116" s="23"/>
      <c r="AE116" s="23"/>
      <c r="AF116" s="57">
        <f t="shared" ref="AF116:AF119" si="47">(V116+X116)/H116*100</f>
        <v>97.256857855361602</v>
      </c>
      <c r="AG116" s="24">
        <f>H116-V116</f>
        <v>1955</v>
      </c>
    </row>
    <row r="117" spans="1:33" s="24" customFormat="1" ht="37.5" x14ac:dyDescent="0.2">
      <c r="A117" s="20">
        <v>4</v>
      </c>
      <c r="B117" s="21" t="s">
        <v>210</v>
      </c>
      <c r="C117" s="7" t="s">
        <v>211</v>
      </c>
      <c r="D117" s="7" t="s">
        <v>208</v>
      </c>
      <c r="E117" s="7" t="s">
        <v>201</v>
      </c>
      <c r="F117" s="7" t="s">
        <v>212</v>
      </c>
      <c r="G117" s="22">
        <v>2180</v>
      </c>
      <c r="H117" s="22">
        <v>2160</v>
      </c>
      <c r="I117" s="22">
        <v>2180</v>
      </c>
      <c r="J117" s="22">
        <v>2160</v>
      </c>
      <c r="K117" s="22"/>
      <c r="L117" s="22"/>
      <c r="M117" s="22">
        <v>50</v>
      </c>
      <c r="N117" s="22">
        <v>50</v>
      </c>
      <c r="O117" s="22"/>
      <c r="P117" s="22"/>
      <c r="Q117" s="22">
        <f t="shared" si="45"/>
        <v>50</v>
      </c>
      <c r="R117" s="22">
        <v>50</v>
      </c>
      <c r="S117" s="34"/>
      <c r="T117" s="34"/>
      <c r="U117" s="22">
        <v>50</v>
      </c>
      <c r="V117" s="22">
        <v>50</v>
      </c>
      <c r="W117" s="9">
        <f t="shared" si="46"/>
        <v>2050</v>
      </c>
      <c r="X117" s="9">
        <v>2050</v>
      </c>
      <c r="Y117" s="22"/>
      <c r="Z117" s="22"/>
      <c r="AA117" s="198"/>
      <c r="AB117" s="23"/>
      <c r="AC117" s="23"/>
      <c r="AD117" s="23"/>
      <c r="AE117" s="23"/>
      <c r="AF117" s="57">
        <f t="shared" si="47"/>
        <v>97.222222222222214</v>
      </c>
      <c r="AG117" s="24">
        <f t="shared" ref="AG117:AG118" si="48">H117-V117</f>
        <v>2110</v>
      </c>
    </row>
    <row r="118" spans="1:33" s="24" customFormat="1" ht="37.5" x14ac:dyDescent="0.2">
      <c r="A118" s="20">
        <v>5</v>
      </c>
      <c r="B118" s="21" t="s">
        <v>213</v>
      </c>
      <c r="C118" s="7" t="s">
        <v>214</v>
      </c>
      <c r="D118" s="7" t="s">
        <v>208</v>
      </c>
      <c r="E118" s="7" t="s">
        <v>201</v>
      </c>
      <c r="F118" s="7" t="s">
        <v>215</v>
      </c>
      <c r="G118" s="22">
        <v>2150</v>
      </c>
      <c r="H118" s="22">
        <v>2130</v>
      </c>
      <c r="I118" s="22">
        <v>2150</v>
      </c>
      <c r="J118" s="22">
        <v>2130</v>
      </c>
      <c r="K118" s="22"/>
      <c r="L118" s="22"/>
      <c r="M118" s="22">
        <v>50</v>
      </c>
      <c r="N118" s="22">
        <v>50</v>
      </c>
      <c r="O118" s="22"/>
      <c r="P118" s="22"/>
      <c r="Q118" s="22">
        <f t="shared" si="45"/>
        <v>50</v>
      </c>
      <c r="R118" s="22">
        <v>50</v>
      </c>
      <c r="S118" s="34"/>
      <c r="T118" s="34"/>
      <c r="U118" s="22">
        <v>50</v>
      </c>
      <c r="V118" s="22">
        <v>50</v>
      </c>
      <c r="W118" s="9">
        <f t="shared" si="46"/>
        <v>2050</v>
      </c>
      <c r="X118" s="9">
        <v>2050</v>
      </c>
      <c r="Y118" s="22"/>
      <c r="Z118" s="22"/>
      <c r="AA118" s="198"/>
      <c r="AB118" s="23"/>
      <c r="AC118" s="23"/>
      <c r="AD118" s="23"/>
      <c r="AE118" s="23"/>
      <c r="AF118" s="57">
        <f t="shared" si="47"/>
        <v>98.591549295774655</v>
      </c>
      <c r="AG118" s="24">
        <f t="shared" si="48"/>
        <v>2080</v>
      </c>
    </row>
    <row r="119" spans="1:33" s="24" customFormat="1" ht="56.25" x14ac:dyDescent="0.2">
      <c r="A119" s="20">
        <v>6</v>
      </c>
      <c r="B119" s="21" t="s">
        <v>216</v>
      </c>
      <c r="C119" s="7" t="s">
        <v>217</v>
      </c>
      <c r="D119" s="7" t="s">
        <v>208</v>
      </c>
      <c r="E119" s="7" t="s">
        <v>201</v>
      </c>
      <c r="F119" s="7" t="s">
        <v>218</v>
      </c>
      <c r="G119" s="22">
        <v>2050</v>
      </c>
      <c r="H119" s="22">
        <v>2027</v>
      </c>
      <c r="I119" s="22">
        <v>2050</v>
      </c>
      <c r="J119" s="22">
        <v>2027</v>
      </c>
      <c r="K119" s="22"/>
      <c r="L119" s="22"/>
      <c r="M119" s="22">
        <v>50</v>
      </c>
      <c r="N119" s="22">
        <v>50</v>
      </c>
      <c r="O119" s="22"/>
      <c r="P119" s="22"/>
      <c r="Q119" s="22">
        <f t="shared" si="45"/>
        <v>50</v>
      </c>
      <c r="R119" s="22">
        <v>50</v>
      </c>
      <c r="S119" s="34"/>
      <c r="T119" s="34"/>
      <c r="U119" s="22">
        <v>50</v>
      </c>
      <c r="V119" s="22">
        <v>50</v>
      </c>
      <c r="W119" s="9">
        <f t="shared" si="46"/>
        <v>1950</v>
      </c>
      <c r="X119" s="9">
        <v>1950</v>
      </c>
      <c r="Y119" s="22"/>
      <c r="Z119" s="22"/>
      <c r="AA119" s="199"/>
      <c r="AB119" s="23"/>
      <c r="AC119" s="23"/>
      <c r="AD119" s="23"/>
      <c r="AE119" s="23"/>
      <c r="AF119" s="57">
        <f t="shared" si="47"/>
        <v>98.667982239763191</v>
      </c>
      <c r="AG119" s="24">
        <f>H119-V119</f>
        <v>1977</v>
      </c>
    </row>
    <row r="120" spans="1:33" s="25" customFormat="1" ht="47.25" x14ac:dyDescent="0.2">
      <c r="A120" s="12" t="s">
        <v>176</v>
      </c>
      <c r="B120" s="13" t="s">
        <v>99</v>
      </c>
      <c r="C120" s="12"/>
      <c r="D120" s="12"/>
      <c r="E120" s="12"/>
      <c r="F120" s="12"/>
      <c r="G120" s="10"/>
      <c r="H120" s="10"/>
      <c r="I120" s="10"/>
      <c r="J120" s="10"/>
      <c r="K120" s="10"/>
      <c r="L120" s="10"/>
      <c r="M120" s="10">
        <v>8310</v>
      </c>
      <c r="N120" s="10">
        <v>8310</v>
      </c>
      <c r="O120" s="10"/>
      <c r="P120" s="10"/>
      <c r="Q120" s="10">
        <v>8310</v>
      </c>
      <c r="R120" s="10">
        <v>8310</v>
      </c>
      <c r="S120" s="45"/>
      <c r="T120" s="45"/>
      <c r="U120" s="45"/>
      <c r="V120" s="45"/>
      <c r="W120" s="10">
        <f>X120</f>
        <v>7253</v>
      </c>
      <c r="X120" s="10">
        <v>7253</v>
      </c>
      <c r="Y120" s="10"/>
      <c r="Z120" s="10"/>
      <c r="AA120" s="130" t="s">
        <v>219</v>
      </c>
      <c r="AB120" s="26"/>
      <c r="AC120" s="26"/>
      <c r="AD120" s="26"/>
      <c r="AE120" s="26"/>
    </row>
    <row r="121" spans="1:33" s="25" customFormat="1" ht="18.75" customHeight="1" x14ac:dyDescent="0.2">
      <c r="A121" s="12"/>
      <c r="B121" s="13"/>
      <c r="C121" s="12"/>
      <c r="D121" s="12"/>
      <c r="E121" s="12"/>
      <c r="F121" s="1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45"/>
      <c r="T121" s="45"/>
      <c r="U121" s="45"/>
      <c r="V121" s="45"/>
      <c r="W121" s="10"/>
      <c r="X121" s="10"/>
      <c r="Y121" s="10"/>
      <c r="Z121" s="10"/>
      <c r="AA121" s="12"/>
      <c r="AB121" s="26"/>
      <c r="AC121" s="26"/>
      <c r="AD121" s="26"/>
      <c r="AE121" s="26"/>
      <c r="AG121" s="25">
        <v>49218</v>
      </c>
    </row>
    <row r="122" spans="1:33" s="25" customFormat="1" ht="29.25" customHeight="1" x14ac:dyDescent="0.2">
      <c r="A122" s="12" t="s">
        <v>103</v>
      </c>
      <c r="B122" s="13" t="s">
        <v>220</v>
      </c>
      <c r="C122" s="12"/>
      <c r="D122" s="12"/>
      <c r="E122" s="12"/>
      <c r="F122" s="12"/>
      <c r="G122" s="10">
        <f>SUM(G123:G124)</f>
        <v>94214</v>
      </c>
      <c r="H122" s="10">
        <f t="shared" ref="H122:X122" si="49">SUM(H123:H124)</f>
        <v>93905</v>
      </c>
      <c r="I122" s="10">
        <f t="shared" si="49"/>
        <v>89125</v>
      </c>
      <c r="J122" s="10">
        <f t="shared" si="49"/>
        <v>88816</v>
      </c>
      <c r="K122" s="10">
        <f t="shared" si="49"/>
        <v>0</v>
      </c>
      <c r="L122" s="10">
        <f t="shared" si="49"/>
        <v>0</v>
      </c>
      <c r="M122" s="10">
        <f t="shared" si="49"/>
        <v>27022</v>
      </c>
      <c r="N122" s="10">
        <f t="shared" si="49"/>
        <v>27022</v>
      </c>
      <c r="O122" s="10">
        <f t="shared" si="49"/>
        <v>0</v>
      </c>
      <c r="P122" s="10">
        <f t="shared" si="49"/>
        <v>0</v>
      </c>
      <c r="Q122" s="10">
        <f t="shared" si="49"/>
        <v>18722</v>
      </c>
      <c r="R122" s="10">
        <f t="shared" si="49"/>
        <v>18722</v>
      </c>
      <c r="S122" s="10">
        <f t="shared" si="49"/>
        <v>8858.1899999999987</v>
      </c>
      <c r="T122" s="10">
        <f t="shared" si="49"/>
        <v>8858.1899999999987</v>
      </c>
      <c r="U122" s="10">
        <f t="shared" si="49"/>
        <v>27022</v>
      </c>
      <c r="V122" s="10">
        <f t="shared" si="49"/>
        <v>27022</v>
      </c>
      <c r="W122" s="10">
        <f t="shared" si="49"/>
        <v>49218</v>
      </c>
      <c r="X122" s="10">
        <f t="shared" si="49"/>
        <v>49218</v>
      </c>
      <c r="Y122" s="10"/>
      <c r="Z122" s="10"/>
      <c r="AA122" s="9"/>
      <c r="AB122" s="26"/>
      <c r="AC122" s="26"/>
      <c r="AD122" s="26"/>
      <c r="AE122" s="26"/>
      <c r="AF122" s="25" t="s">
        <v>102</v>
      </c>
      <c r="AG122" s="25">
        <f>AG121-X122</f>
        <v>0</v>
      </c>
    </row>
    <row r="123" spans="1:33" s="25" customFormat="1" ht="37.5" x14ac:dyDescent="0.2">
      <c r="A123" s="12" t="s">
        <v>105</v>
      </c>
      <c r="B123" s="13" t="s">
        <v>106</v>
      </c>
      <c r="C123" s="12"/>
      <c r="D123" s="12"/>
      <c r="E123" s="12"/>
      <c r="F123" s="12"/>
      <c r="G123" s="10">
        <v>13923</v>
      </c>
      <c r="H123" s="10">
        <v>13923</v>
      </c>
      <c r="I123" s="10">
        <v>13923</v>
      </c>
      <c r="J123" s="10">
        <v>13923</v>
      </c>
      <c r="K123" s="10"/>
      <c r="L123" s="10"/>
      <c r="M123" s="10">
        <v>9250</v>
      </c>
      <c r="N123" s="10">
        <v>9250</v>
      </c>
      <c r="O123" s="10"/>
      <c r="P123" s="10"/>
      <c r="Q123" s="10">
        <f>R123</f>
        <v>3450</v>
      </c>
      <c r="R123" s="10">
        <v>3450</v>
      </c>
      <c r="S123" s="45">
        <f>T123</f>
        <v>0</v>
      </c>
      <c r="T123" s="45">
        <v>0</v>
      </c>
      <c r="U123" s="10">
        <v>9250</v>
      </c>
      <c r="V123" s="10">
        <v>9250</v>
      </c>
      <c r="W123" s="10">
        <f>X123</f>
        <v>4673</v>
      </c>
      <c r="X123" s="10">
        <v>4673</v>
      </c>
      <c r="Y123" s="10"/>
      <c r="Z123" s="10"/>
      <c r="AA123" s="12"/>
      <c r="AB123" s="26"/>
      <c r="AC123" s="26"/>
      <c r="AD123" s="26"/>
      <c r="AE123" s="26"/>
      <c r="AF123" s="25">
        <f>J123-N123</f>
        <v>4673</v>
      </c>
    </row>
    <row r="124" spans="1:33" s="25" customFormat="1" ht="25.5" customHeight="1" x14ac:dyDescent="0.2">
      <c r="A124" s="12" t="s">
        <v>107</v>
      </c>
      <c r="B124" s="13" t="s">
        <v>179</v>
      </c>
      <c r="C124" s="12"/>
      <c r="D124" s="12"/>
      <c r="E124" s="12"/>
      <c r="F124" s="12"/>
      <c r="G124" s="10">
        <f t="shared" ref="G124:W124" si="50">G125+G130+G137+G140</f>
        <v>80291</v>
      </c>
      <c r="H124" s="10">
        <f t="shared" si="50"/>
        <v>79982</v>
      </c>
      <c r="I124" s="10">
        <f t="shared" si="50"/>
        <v>75202</v>
      </c>
      <c r="J124" s="10">
        <f t="shared" si="50"/>
        <v>74893</v>
      </c>
      <c r="K124" s="10">
        <f t="shared" si="50"/>
        <v>0</v>
      </c>
      <c r="L124" s="10">
        <f t="shared" si="50"/>
        <v>0</v>
      </c>
      <c r="M124" s="10">
        <f t="shared" si="50"/>
        <v>17772</v>
      </c>
      <c r="N124" s="10">
        <f t="shared" si="50"/>
        <v>17772</v>
      </c>
      <c r="O124" s="10">
        <f t="shared" si="50"/>
        <v>0</v>
      </c>
      <c r="P124" s="10">
        <f t="shared" si="50"/>
        <v>0</v>
      </c>
      <c r="Q124" s="10">
        <f t="shared" si="50"/>
        <v>15272</v>
      </c>
      <c r="R124" s="10">
        <f t="shared" si="50"/>
        <v>15272</v>
      </c>
      <c r="S124" s="10">
        <f t="shared" si="50"/>
        <v>8858.1899999999987</v>
      </c>
      <c r="T124" s="10">
        <f t="shared" si="50"/>
        <v>8858.1899999999987</v>
      </c>
      <c r="U124" s="10">
        <f t="shared" si="50"/>
        <v>17772</v>
      </c>
      <c r="V124" s="10">
        <f t="shared" si="50"/>
        <v>17772</v>
      </c>
      <c r="W124" s="10">
        <f t="shared" si="50"/>
        <v>44545</v>
      </c>
      <c r="X124" s="10">
        <f>X125+X130+X137+X140</f>
        <v>44545</v>
      </c>
      <c r="Y124" s="10"/>
      <c r="Z124" s="10"/>
      <c r="AA124" s="12"/>
      <c r="AB124" s="26"/>
      <c r="AC124" s="26"/>
      <c r="AD124" s="26"/>
      <c r="AE124" s="26"/>
    </row>
    <row r="125" spans="1:33" s="25" customFormat="1" ht="56.25" x14ac:dyDescent="0.2">
      <c r="A125" s="12" t="s">
        <v>109</v>
      </c>
      <c r="B125" s="13" t="s">
        <v>110</v>
      </c>
      <c r="C125" s="12"/>
      <c r="D125" s="12"/>
      <c r="E125" s="12"/>
      <c r="F125" s="12"/>
      <c r="G125" s="10">
        <f>SUM(G127:G129)</f>
        <v>3890</v>
      </c>
      <c r="H125" s="10">
        <f t="shared" ref="H125:X125" si="51">SUM(H127:H129)</f>
        <v>3851</v>
      </c>
      <c r="I125" s="10">
        <f t="shared" si="51"/>
        <v>3890</v>
      </c>
      <c r="J125" s="10">
        <f t="shared" si="51"/>
        <v>3851</v>
      </c>
      <c r="K125" s="10">
        <f t="shared" si="51"/>
        <v>0</v>
      </c>
      <c r="L125" s="10">
        <f t="shared" si="51"/>
        <v>0</v>
      </c>
      <c r="M125" s="10">
        <f t="shared" si="51"/>
        <v>3250</v>
      </c>
      <c r="N125" s="10">
        <f t="shared" si="51"/>
        <v>3250</v>
      </c>
      <c r="O125" s="10">
        <f t="shared" si="51"/>
        <v>0</v>
      </c>
      <c r="P125" s="10">
        <f t="shared" si="51"/>
        <v>0</v>
      </c>
      <c r="Q125" s="10">
        <f t="shared" si="51"/>
        <v>2900</v>
      </c>
      <c r="R125" s="10">
        <f t="shared" si="51"/>
        <v>2900</v>
      </c>
      <c r="S125" s="10">
        <f t="shared" si="51"/>
        <v>1819.5</v>
      </c>
      <c r="T125" s="10">
        <f t="shared" si="51"/>
        <v>1819.5</v>
      </c>
      <c r="U125" s="10">
        <f t="shared" si="51"/>
        <v>3250</v>
      </c>
      <c r="V125" s="10">
        <f t="shared" si="51"/>
        <v>3250</v>
      </c>
      <c r="W125" s="10">
        <f t="shared" si="51"/>
        <v>590</v>
      </c>
      <c r="X125" s="10">
        <f t="shared" si="51"/>
        <v>590</v>
      </c>
      <c r="Y125" s="10"/>
      <c r="Z125" s="10"/>
      <c r="AA125" s="12"/>
      <c r="AB125" s="26"/>
      <c r="AC125" s="26"/>
      <c r="AD125" s="26"/>
      <c r="AE125" s="26"/>
    </row>
    <row r="126" spans="1:33" s="25" customFormat="1" x14ac:dyDescent="0.2">
      <c r="A126" s="12"/>
      <c r="B126" s="13" t="s">
        <v>111</v>
      </c>
      <c r="C126" s="12"/>
      <c r="D126" s="12"/>
      <c r="E126" s="12"/>
      <c r="F126" s="1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45"/>
      <c r="T126" s="45"/>
      <c r="U126" s="45"/>
      <c r="V126" s="45"/>
      <c r="W126" s="10"/>
      <c r="X126" s="10"/>
      <c r="Y126" s="10"/>
      <c r="Z126" s="10"/>
      <c r="AA126" s="12"/>
      <c r="AB126" s="26"/>
      <c r="AC126" s="26"/>
      <c r="AD126" s="26"/>
      <c r="AE126" s="26"/>
    </row>
    <row r="127" spans="1:33" s="24" customFormat="1" ht="37.5" x14ac:dyDescent="0.2">
      <c r="A127" s="20">
        <v>1</v>
      </c>
      <c r="B127" s="21" t="s">
        <v>221</v>
      </c>
      <c r="C127" s="54" t="s">
        <v>222</v>
      </c>
      <c r="D127" s="58" t="s">
        <v>223</v>
      </c>
      <c r="E127" s="48" t="s">
        <v>184</v>
      </c>
      <c r="F127" s="7" t="s">
        <v>224</v>
      </c>
      <c r="G127" s="22">
        <v>700</v>
      </c>
      <c r="H127" s="22">
        <v>693</v>
      </c>
      <c r="I127" s="22">
        <v>700</v>
      </c>
      <c r="J127" s="22">
        <v>693</v>
      </c>
      <c r="K127" s="22"/>
      <c r="L127" s="22"/>
      <c r="M127" s="22">
        <v>550</v>
      </c>
      <c r="N127" s="22">
        <v>550</v>
      </c>
      <c r="O127" s="22"/>
      <c r="P127" s="22"/>
      <c r="Q127" s="22">
        <f>R127</f>
        <v>450</v>
      </c>
      <c r="R127" s="22">
        <v>450</v>
      </c>
      <c r="S127" s="34">
        <f>T127</f>
        <v>450</v>
      </c>
      <c r="T127" s="34">
        <v>450</v>
      </c>
      <c r="U127" s="22">
        <v>550</v>
      </c>
      <c r="V127" s="22">
        <v>550</v>
      </c>
      <c r="W127" s="9">
        <f>X127</f>
        <v>140</v>
      </c>
      <c r="X127" s="9">
        <v>140</v>
      </c>
      <c r="Y127" s="22"/>
      <c r="Z127" s="22"/>
      <c r="AA127" s="197" t="s">
        <v>162</v>
      </c>
      <c r="AB127" s="23"/>
      <c r="AC127" s="23"/>
      <c r="AD127" s="23"/>
      <c r="AE127" s="23"/>
      <c r="AF127" s="24">
        <f>(V127+X127)/J127*100</f>
        <v>99.567099567099575</v>
      </c>
      <c r="AG127" s="24">
        <f>J127-V127</f>
        <v>143</v>
      </c>
    </row>
    <row r="128" spans="1:33" s="24" customFormat="1" ht="37.5" x14ac:dyDescent="0.2">
      <c r="A128" s="20">
        <v>2</v>
      </c>
      <c r="B128" s="21" t="s">
        <v>225</v>
      </c>
      <c r="C128" s="54" t="s">
        <v>226</v>
      </c>
      <c r="D128" s="58" t="s">
        <v>227</v>
      </c>
      <c r="E128" s="48" t="s">
        <v>184</v>
      </c>
      <c r="F128" s="7" t="s">
        <v>228</v>
      </c>
      <c r="G128" s="22">
        <v>1490</v>
      </c>
      <c r="H128" s="22">
        <v>1475</v>
      </c>
      <c r="I128" s="22">
        <v>1490</v>
      </c>
      <c r="J128" s="22">
        <v>1475</v>
      </c>
      <c r="K128" s="22"/>
      <c r="L128" s="22"/>
      <c r="M128" s="22">
        <v>1100</v>
      </c>
      <c r="N128" s="22">
        <v>1100</v>
      </c>
      <c r="O128" s="22"/>
      <c r="P128" s="22"/>
      <c r="Q128" s="22">
        <f t="shared" ref="Q128:Q129" si="52">R128</f>
        <v>950</v>
      </c>
      <c r="R128" s="22">
        <v>950</v>
      </c>
      <c r="S128" s="34">
        <f t="shared" ref="S128:S129" si="53">T128</f>
        <v>539.83000000000004</v>
      </c>
      <c r="T128" s="34">
        <v>539.83000000000004</v>
      </c>
      <c r="U128" s="22">
        <v>1100</v>
      </c>
      <c r="V128" s="22">
        <v>1100</v>
      </c>
      <c r="W128" s="9">
        <f t="shared" ref="W128:W129" si="54">X128</f>
        <v>370</v>
      </c>
      <c r="X128" s="9">
        <v>370</v>
      </c>
      <c r="Y128" s="22"/>
      <c r="Z128" s="22"/>
      <c r="AA128" s="198"/>
      <c r="AB128" s="23"/>
      <c r="AC128" s="23"/>
      <c r="AD128" s="23"/>
      <c r="AE128" s="23"/>
      <c r="AF128" s="24">
        <f t="shared" ref="AF128:AF129" si="55">(V128+X128)/J128*100</f>
        <v>99.661016949152554</v>
      </c>
      <c r="AG128" s="24">
        <f t="shared" ref="AG128:AG129" si="56">J128-V128</f>
        <v>375</v>
      </c>
    </row>
    <row r="129" spans="1:37" s="24" customFormat="1" ht="37.5" x14ac:dyDescent="0.2">
      <c r="A129" s="20">
        <v>3</v>
      </c>
      <c r="B129" s="21" t="s">
        <v>229</v>
      </c>
      <c r="C129" s="54" t="s">
        <v>230</v>
      </c>
      <c r="D129" s="58" t="s">
        <v>231</v>
      </c>
      <c r="E129" s="48" t="s">
        <v>184</v>
      </c>
      <c r="F129" s="7" t="s">
        <v>232</v>
      </c>
      <c r="G129" s="22">
        <v>1700</v>
      </c>
      <c r="H129" s="22">
        <v>1683</v>
      </c>
      <c r="I129" s="22">
        <v>1700</v>
      </c>
      <c r="J129" s="22">
        <v>1683</v>
      </c>
      <c r="K129" s="22"/>
      <c r="L129" s="22"/>
      <c r="M129" s="22">
        <v>1600</v>
      </c>
      <c r="N129" s="22">
        <v>1600</v>
      </c>
      <c r="O129" s="22"/>
      <c r="P129" s="22"/>
      <c r="Q129" s="22">
        <f t="shared" si="52"/>
        <v>1500</v>
      </c>
      <c r="R129" s="22">
        <v>1500</v>
      </c>
      <c r="S129" s="34">
        <f t="shared" si="53"/>
        <v>829.67</v>
      </c>
      <c r="T129" s="34">
        <v>829.67</v>
      </c>
      <c r="U129" s="22">
        <v>1600</v>
      </c>
      <c r="V129" s="22">
        <v>1600</v>
      </c>
      <c r="W129" s="9">
        <f t="shared" si="54"/>
        <v>80</v>
      </c>
      <c r="X129" s="9">
        <v>80</v>
      </c>
      <c r="Y129" s="22"/>
      <c r="Z129" s="22"/>
      <c r="AA129" s="199"/>
      <c r="AB129" s="23"/>
      <c r="AC129" s="23"/>
      <c r="AD129" s="23"/>
      <c r="AE129" s="23"/>
      <c r="AF129" s="24">
        <f t="shared" si="55"/>
        <v>99.821746880570402</v>
      </c>
      <c r="AG129" s="24">
        <f t="shared" si="56"/>
        <v>83</v>
      </c>
    </row>
    <row r="130" spans="1:37" s="25" customFormat="1" ht="37.5" x14ac:dyDescent="0.2">
      <c r="A130" s="12" t="s">
        <v>120</v>
      </c>
      <c r="B130" s="13" t="s">
        <v>180</v>
      </c>
      <c r="C130" s="12"/>
      <c r="D130" s="12"/>
      <c r="E130" s="12"/>
      <c r="F130" s="12"/>
      <c r="G130" s="10">
        <f>SUM(G132:G136)</f>
        <v>25510</v>
      </c>
      <c r="H130" s="10">
        <f t="shared" ref="H130:X130" si="57">SUM(H132:H136)</f>
        <v>25240</v>
      </c>
      <c r="I130" s="10">
        <f t="shared" si="57"/>
        <v>25510</v>
      </c>
      <c r="J130" s="10">
        <f t="shared" si="57"/>
        <v>25240</v>
      </c>
      <c r="K130" s="10">
        <f t="shared" si="57"/>
        <v>0</v>
      </c>
      <c r="L130" s="10">
        <f t="shared" si="57"/>
        <v>0</v>
      </c>
      <c r="M130" s="10">
        <f t="shared" si="57"/>
        <v>10000</v>
      </c>
      <c r="N130" s="10">
        <f t="shared" si="57"/>
        <v>10000</v>
      </c>
      <c r="O130" s="10">
        <f t="shared" si="57"/>
        <v>0</v>
      </c>
      <c r="P130" s="10">
        <f t="shared" si="57"/>
        <v>0</v>
      </c>
      <c r="Q130" s="10">
        <f t="shared" si="57"/>
        <v>8700</v>
      </c>
      <c r="R130" s="10">
        <f t="shared" si="57"/>
        <v>8700</v>
      </c>
      <c r="S130" s="10">
        <f t="shared" si="57"/>
        <v>7038.69</v>
      </c>
      <c r="T130" s="10">
        <f t="shared" si="57"/>
        <v>7038.69</v>
      </c>
      <c r="U130" s="10">
        <f t="shared" si="57"/>
        <v>10000</v>
      </c>
      <c r="V130" s="10">
        <f t="shared" si="57"/>
        <v>10000</v>
      </c>
      <c r="W130" s="10">
        <f t="shared" si="57"/>
        <v>13840</v>
      </c>
      <c r="X130" s="10">
        <f t="shared" si="57"/>
        <v>13840</v>
      </c>
      <c r="Y130" s="10"/>
      <c r="Z130" s="10"/>
      <c r="AA130" s="12"/>
      <c r="AB130" s="26"/>
      <c r="AC130" s="26"/>
      <c r="AD130" s="26"/>
      <c r="AE130" s="26"/>
    </row>
    <row r="131" spans="1:37" s="25" customFormat="1" x14ac:dyDescent="0.2">
      <c r="A131" s="12"/>
      <c r="B131" s="13" t="s">
        <v>111</v>
      </c>
      <c r="C131" s="12"/>
      <c r="D131" s="12"/>
      <c r="E131" s="12"/>
      <c r="F131" s="1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45"/>
      <c r="T131" s="45"/>
      <c r="U131" s="45"/>
      <c r="V131" s="45"/>
      <c r="W131" s="10"/>
      <c r="X131" s="10"/>
      <c r="Y131" s="10"/>
      <c r="Z131" s="10"/>
      <c r="AA131" s="12"/>
      <c r="AB131" s="26"/>
      <c r="AC131" s="26"/>
      <c r="AD131" s="26"/>
      <c r="AE131" s="26"/>
    </row>
    <row r="132" spans="1:37" s="24" customFormat="1" ht="56.25" x14ac:dyDescent="0.2">
      <c r="A132" s="20">
        <v>1</v>
      </c>
      <c r="B132" s="21" t="s">
        <v>233</v>
      </c>
      <c r="C132" s="54" t="s">
        <v>234</v>
      </c>
      <c r="D132" s="58" t="s">
        <v>235</v>
      </c>
      <c r="E132" s="48" t="s">
        <v>184</v>
      </c>
      <c r="F132" s="7" t="s">
        <v>236</v>
      </c>
      <c r="G132" s="22">
        <v>2620</v>
      </c>
      <c r="H132" s="22">
        <v>2594</v>
      </c>
      <c r="I132" s="22">
        <v>2620</v>
      </c>
      <c r="J132" s="22">
        <v>2594</v>
      </c>
      <c r="K132" s="22"/>
      <c r="L132" s="22"/>
      <c r="M132" s="22">
        <v>1300</v>
      </c>
      <c r="N132" s="22">
        <v>1300</v>
      </c>
      <c r="O132" s="22"/>
      <c r="P132" s="22"/>
      <c r="Q132" s="22">
        <f t="shared" ref="Q132:Q136" si="58">R132</f>
        <v>1100</v>
      </c>
      <c r="R132" s="22">
        <v>1100</v>
      </c>
      <c r="S132" s="34">
        <f t="shared" ref="S132:S136" si="59">T132</f>
        <v>152.94999999999999</v>
      </c>
      <c r="T132" s="34">
        <v>152.94999999999999</v>
      </c>
      <c r="U132" s="22">
        <v>1300</v>
      </c>
      <c r="V132" s="22">
        <v>1300</v>
      </c>
      <c r="W132" s="9">
        <f t="shared" ref="W132:W136" si="60">X132</f>
        <v>1290</v>
      </c>
      <c r="X132" s="9">
        <v>1290</v>
      </c>
      <c r="Y132" s="22"/>
      <c r="Z132" s="22"/>
      <c r="AA132" s="197" t="s">
        <v>114</v>
      </c>
      <c r="AB132" s="23"/>
      <c r="AC132" s="23"/>
      <c r="AD132" s="23"/>
      <c r="AE132" s="23"/>
      <c r="AF132" s="24">
        <f t="shared" ref="AF132:AF137" si="61">(V132+X132)/J132*100</f>
        <v>99.845797995373943</v>
      </c>
      <c r="AG132" s="24">
        <f t="shared" ref="AG132:AG137" si="62">J132-V132</f>
        <v>1294</v>
      </c>
    </row>
    <row r="133" spans="1:37" s="24" customFormat="1" ht="56.25" x14ac:dyDescent="0.2">
      <c r="A133" s="20">
        <v>2</v>
      </c>
      <c r="B133" s="21" t="s">
        <v>237</v>
      </c>
      <c r="C133" s="54" t="s">
        <v>234</v>
      </c>
      <c r="D133" s="58" t="s">
        <v>238</v>
      </c>
      <c r="E133" s="48" t="s">
        <v>184</v>
      </c>
      <c r="F133" s="7" t="s">
        <v>239</v>
      </c>
      <c r="G133" s="22">
        <v>3100</v>
      </c>
      <c r="H133" s="22">
        <v>3059</v>
      </c>
      <c r="I133" s="22">
        <v>3100</v>
      </c>
      <c r="J133" s="22">
        <v>3059</v>
      </c>
      <c r="K133" s="22"/>
      <c r="L133" s="22"/>
      <c r="M133" s="22">
        <v>1700</v>
      </c>
      <c r="N133" s="22">
        <v>1700</v>
      </c>
      <c r="O133" s="22"/>
      <c r="P133" s="22"/>
      <c r="Q133" s="22">
        <f t="shared" si="58"/>
        <v>1400</v>
      </c>
      <c r="R133" s="22">
        <v>1400</v>
      </c>
      <c r="S133" s="34">
        <f t="shared" si="59"/>
        <v>950</v>
      </c>
      <c r="T133" s="34">
        <v>950</v>
      </c>
      <c r="U133" s="22">
        <v>1700</v>
      </c>
      <c r="V133" s="22">
        <v>1700</v>
      </c>
      <c r="W133" s="9">
        <f t="shared" si="60"/>
        <v>1350</v>
      </c>
      <c r="X133" s="9">
        <v>1350</v>
      </c>
      <c r="Y133" s="22"/>
      <c r="Z133" s="22"/>
      <c r="AA133" s="198"/>
      <c r="AB133" s="23"/>
      <c r="AC133" s="23"/>
      <c r="AD133" s="23"/>
      <c r="AE133" s="23"/>
      <c r="AF133" s="24">
        <f t="shared" si="61"/>
        <v>99.705786204642038</v>
      </c>
      <c r="AG133" s="24">
        <f t="shared" si="62"/>
        <v>1359</v>
      </c>
    </row>
    <row r="134" spans="1:37" s="24" customFormat="1" ht="37.5" x14ac:dyDescent="0.2">
      <c r="A134" s="20">
        <v>3</v>
      </c>
      <c r="B134" s="21" t="s">
        <v>240</v>
      </c>
      <c r="C134" s="54" t="s">
        <v>230</v>
      </c>
      <c r="D134" s="58" t="s">
        <v>241</v>
      </c>
      <c r="E134" s="48" t="s">
        <v>184</v>
      </c>
      <c r="F134" s="7" t="s">
        <v>242</v>
      </c>
      <c r="G134" s="22">
        <v>2500</v>
      </c>
      <c r="H134" s="22">
        <v>2475</v>
      </c>
      <c r="I134" s="22">
        <v>2500</v>
      </c>
      <c r="J134" s="22">
        <v>2475</v>
      </c>
      <c r="K134" s="22"/>
      <c r="L134" s="22"/>
      <c r="M134" s="22">
        <v>1100</v>
      </c>
      <c r="N134" s="22">
        <v>1100</v>
      </c>
      <c r="O134" s="22"/>
      <c r="P134" s="22"/>
      <c r="Q134" s="22">
        <f t="shared" si="58"/>
        <v>1000</v>
      </c>
      <c r="R134" s="22">
        <v>1000</v>
      </c>
      <c r="S134" s="34">
        <f t="shared" si="59"/>
        <v>933.27</v>
      </c>
      <c r="T134" s="34">
        <v>933.27</v>
      </c>
      <c r="U134" s="22">
        <v>1100</v>
      </c>
      <c r="V134" s="22">
        <v>1100</v>
      </c>
      <c r="W134" s="9">
        <f t="shared" si="60"/>
        <v>1370</v>
      </c>
      <c r="X134" s="9">
        <v>1370</v>
      </c>
      <c r="Y134" s="22"/>
      <c r="Z134" s="22"/>
      <c r="AA134" s="198"/>
      <c r="AB134" s="23"/>
      <c r="AC134" s="23"/>
      <c r="AD134" s="23"/>
      <c r="AE134" s="23"/>
      <c r="AF134" s="24">
        <f t="shared" si="61"/>
        <v>99.797979797979792</v>
      </c>
      <c r="AG134" s="24">
        <f t="shared" si="62"/>
        <v>1375</v>
      </c>
    </row>
    <row r="135" spans="1:37" s="24" customFormat="1" ht="37.5" x14ac:dyDescent="0.2">
      <c r="A135" s="20">
        <v>4</v>
      </c>
      <c r="B135" s="21" t="s">
        <v>243</v>
      </c>
      <c r="C135" s="54" t="s">
        <v>244</v>
      </c>
      <c r="D135" s="58" t="s">
        <v>245</v>
      </c>
      <c r="E135" s="48" t="s">
        <v>184</v>
      </c>
      <c r="F135" s="7" t="s">
        <v>246</v>
      </c>
      <c r="G135" s="22">
        <v>13350</v>
      </c>
      <c r="H135" s="22">
        <v>13217</v>
      </c>
      <c r="I135" s="22">
        <v>13350</v>
      </c>
      <c r="J135" s="22">
        <v>13217</v>
      </c>
      <c r="K135" s="22"/>
      <c r="L135" s="22"/>
      <c r="M135" s="22">
        <v>4400</v>
      </c>
      <c r="N135" s="22">
        <v>4400</v>
      </c>
      <c r="O135" s="22"/>
      <c r="P135" s="22"/>
      <c r="Q135" s="22">
        <f t="shared" si="58"/>
        <v>4000</v>
      </c>
      <c r="R135" s="22">
        <v>4000</v>
      </c>
      <c r="S135" s="34">
        <f t="shared" si="59"/>
        <v>3866.23</v>
      </c>
      <c r="T135" s="34">
        <v>3866.23</v>
      </c>
      <c r="U135" s="22">
        <v>4400</v>
      </c>
      <c r="V135" s="22">
        <v>4400</v>
      </c>
      <c r="W135" s="9">
        <f t="shared" si="60"/>
        <v>7440</v>
      </c>
      <c r="X135" s="9">
        <v>7440</v>
      </c>
      <c r="Y135" s="22"/>
      <c r="Z135" s="22"/>
      <c r="AA135" s="198"/>
      <c r="AB135" s="23"/>
      <c r="AC135" s="23"/>
      <c r="AD135" s="23"/>
      <c r="AE135" s="23"/>
      <c r="AF135" s="24">
        <f>(V135+X135)/J135*100</f>
        <v>89.58159945524703</v>
      </c>
      <c r="AG135" s="24">
        <f t="shared" si="62"/>
        <v>8817</v>
      </c>
      <c r="AH135" s="202" t="s">
        <v>407</v>
      </c>
      <c r="AI135" s="202"/>
      <c r="AJ135" s="202"/>
      <c r="AK135" s="202"/>
    </row>
    <row r="136" spans="1:37" s="24" customFormat="1" ht="56.25" x14ac:dyDescent="0.2">
      <c r="A136" s="20">
        <v>5</v>
      </c>
      <c r="B136" s="21" t="s">
        <v>247</v>
      </c>
      <c r="C136" s="54" t="s">
        <v>234</v>
      </c>
      <c r="D136" s="58" t="s">
        <v>248</v>
      </c>
      <c r="E136" s="48" t="s">
        <v>184</v>
      </c>
      <c r="F136" s="7" t="s">
        <v>249</v>
      </c>
      <c r="G136" s="22">
        <v>3940</v>
      </c>
      <c r="H136" s="22">
        <v>3895</v>
      </c>
      <c r="I136" s="22">
        <v>3940</v>
      </c>
      <c r="J136" s="22">
        <v>3895</v>
      </c>
      <c r="K136" s="22"/>
      <c r="L136" s="22"/>
      <c r="M136" s="22">
        <v>1500</v>
      </c>
      <c r="N136" s="22">
        <v>1500</v>
      </c>
      <c r="O136" s="22"/>
      <c r="P136" s="22"/>
      <c r="Q136" s="22">
        <f t="shared" si="58"/>
        <v>1200</v>
      </c>
      <c r="R136" s="22">
        <v>1200</v>
      </c>
      <c r="S136" s="34">
        <f t="shared" si="59"/>
        <v>1136.24</v>
      </c>
      <c r="T136" s="34">
        <v>1136.24</v>
      </c>
      <c r="U136" s="22">
        <v>1500</v>
      </c>
      <c r="V136" s="22">
        <v>1500</v>
      </c>
      <c r="W136" s="9">
        <f t="shared" si="60"/>
        <v>2390</v>
      </c>
      <c r="X136" s="9">
        <v>2390</v>
      </c>
      <c r="Y136" s="22"/>
      <c r="Z136" s="22"/>
      <c r="AA136" s="199"/>
      <c r="AB136" s="23"/>
      <c r="AC136" s="23"/>
      <c r="AD136" s="23"/>
      <c r="AE136" s="23"/>
      <c r="AF136" s="24">
        <f t="shared" si="61"/>
        <v>99.871630295250327</v>
      </c>
      <c r="AG136" s="24">
        <f t="shared" si="62"/>
        <v>2395</v>
      </c>
    </row>
    <row r="137" spans="1:37" s="25" customFormat="1" ht="37.5" x14ac:dyDescent="0.2">
      <c r="A137" s="12" t="s">
        <v>135</v>
      </c>
      <c r="B137" s="13" t="s">
        <v>192</v>
      </c>
      <c r="C137" s="12"/>
      <c r="D137" s="12"/>
      <c r="E137" s="12"/>
      <c r="F137" s="12"/>
      <c r="G137" s="10">
        <f>G139</f>
        <v>50891</v>
      </c>
      <c r="H137" s="10">
        <f t="shared" ref="H137:X137" si="63">H139</f>
        <v>50891</v>
      </c>
      <c r="I137" s="10">
        <f t="shared" si="63"/>
        <v>45802</v>
      </c>
      <c r="J137" s="10">
        <f t="shared" si="63"/>
        <v>45802</v>
      </c>
      <c r="K137" s="10">
        <f t="shared" si="63"/>
        <v>0</v>
      </c>
      <c r="L137" s="10">
        <f t="shared" si="63"/>
        <v>0</v>
      </c>
      <c r="M137" s="10">
        <f t="shared" si="63"/>
        <v>4522</v>
      </c>
      <c r="N137" s="10">
        <f t="shared" si="63"/>
        <v>4522</v>
      </c>
      <c r="O137" s="10">
        <f t="shared" si="63"/>
        <v>0</v>
      </c>
      <c r="P137" s="10">
        <f t="shared" si="63"/>
        <v>0</v>
      </c>
      <c r="Q137" s="10">
        <f t="shared" si="63"/>
        <v>3672</v>
      </c>
      <c r="R137" s="10">
        <f t="shared" si="63"/>
        <v>3672</v>
      </c>
      <c r="S137" s="10">
        <f t="shared" si="63"/>
        <v>0</v>
      </c>
      <c r="T137" s="10">
        <f t="shared" si="63"/>
        <v>0</v>
      </c>
      <c r="U137" s="10">
        <f t="shared" si="63"/>
        <v>4522</v>
      </c>
      <c r="V137" s="10">
        <f t="shared" si="63"/>
        <v>4522</v>
      </c>
      <c r="W137" s="10">
        <f t="shared" si="63"/>
        <v>30115</v>
      </c>
      <c r="X137" s="10">
        <f t="shared" si="63"/>
        <v>30115</v>
      </c>
      <c r="Y137" s="10"/>
      <c r="Z137" s="10"/>
      <c r="AA137" s="12"/>
      <c r="AB137" s="26"/>
      <c r="AC137" s="26"/>
      <c r="AD137" s="26"/>
      <c r="AE137" s="26"/>
      <c r="AF137" s="24">
        <f t="shared" si="61"/>
        <v>75.62333522553601</v>
      </c>
      <c r="AG137" s="24">
        <f t="shared" si="62"/>
        <v>41280</v>
      </c>
    </row>
    <row r="138" spans="1:37" s="25" customFormat="1" x14ac:dyDescent="0.2">
      <c r="A138" s="12"/>
      <c r="B138" s="13" t="s">
        <v>250</v>
      </c>
      <c r="C138" s="12"/>
      <c r="D138" s="12"/>
      <c r="E138" s="12"/>
      <c r="F138" s="1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45"/>
      <c r="T138" s="45"/>
      <c r="U138" s="45"/>
      <c r="V138" s="45"/>
      <c r="W138" s="10"/>
      <c r="X138" s="10"/>
      <c r="Y138" s="10"/>
      <c r="Z138" s="10"/>
      <c r="AA138" s="12"/>
      <c r="AB138" s="26"/>
      <c r="AC138" s="26"/>
      <c r="AD138" s="26"/>
      <c r="AE138" s="26"/>
      <c r="AF138" s="24"/>
      <c r="AG138" s="24"/>
    </row>
    <row r="139" spans="1:37" s="24" customFormat="1" ht="75" x14ac:dyDescent="0.2">
      <c r="A139" s="20">
        <v>1</v>
      </c>
      <c r="B139" s="21" t="s">
        <v>251</v>
      </c>
      <c r="C139" s="54" t="s">
        <v>252</v>
      </c>
      <c r="D139" s="58" t="s">
        <v>253</v>
      </c>
      <c r="E139" s="48" t="s">
        <v>254</v>
      </c>
      <c r="F139" s="7" t="s">
        <v>255</v>
      </c>
      <c r="G139" s="22">
        <v>50891</v>
      </c>
      <c r="H139" s="22">
        <v>50891</v>
      </c>
      <c r="I139" s="22">
        <v>45802</v>
      </c>
      <c r="J139" s="22">
        <v>45802</v>
      </c>
      <c r="K139" s="22"/>
      <c r="L139" s="22"/>
      <c r="M139" s="22">
        <v>4522</v>
      </c>
      <c r="N139" s="22">
        <v>4522</v>
      </c>
      <c r="O139" s="22"/>
      <c r="P139" s="22"/>
      <c r="Q139" s="22">
        <f>R139</f>
        <v>3672</v>
      </c>
      <c r="R139" s="22">
        <v>3672</v>
      </c>
      <c r="S139" s="34"/>
      <c r="T139" s="34"/>
      <c r="U139" s="22">
        <f>V139</f>
        <v>4522</v>
      </c>
      <c r="V139" s="22">
        <f>N139</f>
        <v>4522</v>
      </c>
      <c r="W139" s="9">
        <f>X139</f>
        <v>30115</v>
      </c>
      <c r="X139" s="9">
        <f>(34175-5430)+1370</f>
        <v>30115</v>
      </c>
      <c r="Y139" s="22"/>
      <c r="Z139" s="22"/>
      <c r="AA139" s="20"/>
      <c r="AB139" s="23"/>
      <c r="AC139" s="23"/>
      <c r="AD139" s="23"/>
      <c r="AE139" s="23"/>
      <c r="AF139" s="24">
        <f>(V139+X139)/J139*100</f>
        <v>75.62333522553601</v>
      </c>
      <c r="AG139" s="24">
        <f>J139-V139</f>
        <v>41280</v>
      </c>
    </row>
    <row r="140" spans="1:37" s="25" customFormat="1" ht="37.5" x14ac:dyDescent="0.2">
      <c r="A140" s="12" t="s">
        <v>158</v>
      </c>
      <c r="B140" s="13" t="s">
        <v>197</v>
      </c>
      <c r="C140" s="12"/>
      <c r="D140" s="12"/>
      <c r="E140" s="12"/>
      <c r="F140" s="1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45"/>
      <c r="T140" s="45"/>
      <c r="U140" s="45"/>
      <c r="V140" s="45"/>
      <c r="W140" s="10"/>
      <c r="X140" s="10"/>
      <c r="Y140" s="10"/>
      <c r="Z140" s="10"/>
      <c r="AA140" s="12"/>
      <c r="AB140" s="26"/>
      <c r="AC140" s="26"/>
      <c r="AD140" s="26"/>
      <c r="AE140" s="26"/>
    </row>
    <row r="141" spans="1:37" s="25" customFormat="1" x14ac:dyDescent="0.2">
      <c r="A141" s="12"/>
      <c r="B141" s="13"/>
      <c r="C141" s="12"/>
      <c r="D141" s="12"/>
      <c r="E141" s="12"/>
      <c r="F141" s="1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45"/>
      <c r="T141" s="45"/>
      <c r="U141" s="45"/>
      <c r="V141" s="45"/>
      <c r="W141" s="10"/>
      <c r="X141" s="10"/>
      <c r="Y141" s="10"/>
      <c r="Z141" s="10"/>
      <c r="AA141" s="12"/>
      <c r="AB141" s="26"/>
      <c r="AC141" s="26"/>
      <c r="AD141" s="26"/>
      <c r="AE141" s="26"/>
      <c r="AG141" s="25">
        <v>45880</v>
      </c>
    </row>
    <row r="142" spans="1:37" s="25" customFormat="1" ht="30.75" customHeight="1" x14ac:dyDescent="0.2">
      <c r="A142" s="12" t="s">
        <v>103</v>
      </c>
      <c r="B142" s="13" t="s">
        <v>256</v>
      </c>
      <c r="C142" s="12"/>
      <c r="D142" s="12"/>
      <c r="E142" s="12"/>
      <c r="F142" s="12"/>
      <c r="G142" s="10">
        <f>SUM(G143:G144)</f>
        <v>88394</v>
      </c>
      <c r="H142" s="10">
        <f>SUM(H143:H144)</f>
        <v>87944</v>
      </c>
      <c r="I142" s="10">
        <f t="shared" ref="I142:W142" si="64">SUM(I143:I144)</f>
        <v>88494</v>
      </c>
      <c r="J142" s="10">
        <f t="shared" si="64"/>
        <v>88044</v>
      </c>
      <c r="K142" s="10">
        <f t="shared" si="64"/>
        <v>0</v>
      </c>
      <c r="L142" s="10">
        <f t="shared" si="64"/>
        <v>0</v>
      </c>
      <c r="M142" s="10">
        <f t="shared" si="64"/>
        <v>34394</v>
      </c>
      <c r="N142" s="10">
        <f t="shared" si="64"/>
        <v>34394</v>
      </c>
      <c r="O142" s="10">
        <f t="shared" si="64"/>
        <v>0</v>
      </c>
      <c r="P142" s="10">
        <f t="shared" si="64"/>
        <v>0</v>
      </c>
      <c r="Q142" s="10">
        <f t="shared" si="64"/>
        <v>19570</v>
      </c>
      <c r="R142" s="10">
        <f t="shared" si="64"/>
        <v>19400</v>
      </c>
      <c r="S142" s="45">
        <f t="shared" si="64"/>
        <v>10344.34</v>
      </c>
      <c r="T142" s="45">
        <f t="shared" si="64"/>
        <v>10344.34</v>
      </c>
      <c r="U142" s="45">
        <f t="shared" si="64"/>
        <v>34394</v>
      </c>
      <c r="V142" s="45">
        <f t="shared" si="64"/>
        <v>34394</v>
      </c>
      <c r="W142" s="10">
        <f t="shared" si="64"/>
        <v>45880</v>
      </c>
      <c r="X142" s="10">
        <f>SUM(X143:X144)</f>
        <v>45880</v>
      </c>
      <c r="Y142" s="10"/>
      <c r="Z142" s="10"/>
      <c r="AA142" s="9"/>
      <c r="AB142" s="26"/>
      <c r="AC142" s="26"/>
      <c r="AD142" s="26"/>
      <c r="AE142" s="26"/>
      <c r="AF142" s="25" t="s">
        <v>102</v>
      </c>
      <c r="AG142" s="25">
        <f>AG141-X142</f>
        <v>0</v>
      </c>
    </row>
    <row r="143" spans="1:37" s="25" customFormat="1" ht="45" customHeight="1" x14ac:dyDescent="0.2">
      <c r="A143" s="12" t="s">
        <v>105</v>
      </c>
      <c r="B143" s="13" t="s">
        <v>257</v>
      </c>
      <c r="C143" s="12"/>
      <c r="D143" s="12"/>
      <c r="E143" s="12"/>
      <c r="F143" s="12"/>
      <c r="G143" s="10">
        <v>7994</v>
      </c>
      <c r="H143" s="10">
        <v>7994</v>
      </c>
      <c r="I143" s="10">
        <v>7994</v>
      </c>
      <c r="J143" s="10">
        <v>7994</v>
      </c>
      <c r="K143" s="10"/>
      <c r="L143" s="10"/>
      <c r="M143" s="10">
        <v>8678</v>
      </c>
      <c r="N143" s="10">
        <v>8678</v>
      </c>
      <c r="O143" s="10"/>
      <c r="P143" s="10"/>
      <c r="Q143" s="10">
        <f>R143</f>
        <v>2976</v>
      </c>
      <c r="R143" s="10">
        <v>2976</v>
      </c>
      <c r="S143" s="59">
        <v>0</v>
      </c>
      <c r="T143" s="59">
        <v>0</v>
      </c>
      <c r="U143" s="10">
        <v>8678</v>
      </c>
      <c r="V143" s="10">
        <v>8678</v>
      </c>
      <c r="W143" s="10">
        <f>X143</f>
        <v>0</v>
      </c>
      <c r="X143" s="10">
        <v>0</v>
      </c>
      <c r="Y143" s="10"/>
      <c r="Z143" s="10"/>
      <c r="AA143" s="12"/>
      <c r="AB143" s="26"/>
      <c r="AC143" s="26"/>
      <c r="AD143" s="26"/>
      <c r="AE143" s="26"/>
      <c r="AF143" s="201" t="s">
        <v>258</v>
      </c>
      <c r="AG143" s="201"/>
      <c r="AH143" s="201"/>
    </row>
    <row r="144" spans="1:37" s="25" customFormat="1" ht="24" customHeight="1" x14ac:dyDescent="0.2">
      <c r="A144" s="12" t="s">
        <v>107</v>
      </c>
      <c r="B144" s="13" t="s">
        <v>179</v>
      </c>
      <c r="C144" s="12"/>
      <c r="D144" s="12"/>
      <c r="E144" s="12"/>
      <c r="F144" s="12"/>
      <c r="G144" s="10">
        <f>G145+G149+G150+G155</f>
        <v>80400</v>
      </c>
      <c r="H144" s="10">
        <f t="shared" ref="H144:X144" si="65">H145+H149+H150+H155</f>
        <v>79950</v>
      </c>
      <c r="I144" s="10">
        <f t="shared" si="65"/>
        <v>80500</v>
      </c>
      <c r="J144" s="10">
        <f t="shared" si="65"/>
        <v>80050</v>
      </c>
      <c r="K144" s="10">
        <f t="shared" si="65"/>
        <v>0</v>
      </c>
      <c r="L144" s="10">
        <f t="shared" si="65"/>
        <v>0</v>
      </c>
      <c r="M144" s="10">
        <f t="shared" si="65"/>
        <v>25716</v>
      </c>
      <c r="N144" s="10">
        <f t="shared" si="65"/>
        <v>25716</v>
      </c>
      <c r="O144" s="10">
        <f t="shared" si="65"/>
        <v>0</v>
      </c>
      <c r="P144" s="10">
        <f t="shared" si="65"/>
        <v>0</v>
      </c>
      <c r="Q144" s="10">
        <f t="shared" si="65"/>
        <v>16594</v>
      </c>
      <c r="R144" s="10">
        <f t="shared" si="65"/>
        <v>16424</v>
      </c>
      <c r="S144" s="10">
        <f t="shared" si="65"/>
        <v>10344.34</v>
      </c>
      <c r="T144" s="10">
        <f t="shared" si="65"/>
        <v>10344.34</v>
      </c>
      <c r="U144" s="10">
        <f t="shared" si="65"/>
        <v>25716</v>
      </c>
      <c r="V144" s="10">
        <f t="shared" si="65"/>
        <v>25716</v>
      </c>
      <c r="W144" s="10">
        <f t="shared" si="65"/>
        <v>45880</v>
      </c>
      <c r="X144" s="10">
        <f t="shared" si="65"/>
        <v>45880</v>
      </c>
      <c r="Y144" s="10"/>
      <c r="Z144" s="10"/>
      <c r="AA144" s="12"/>
      <c r="AB144" s="26"/>
      <c r="AC144" s="26"/>
      <c r="AD144" s="26"/>
      <c r="AE144" s="26"/>
    </row>
    <row r="145" spans="1:37" s="25" customFormat="1" ht="56.25" x14ac:dyDescent="0.2">
      <c r="A145" s="12" t="s">
        <v>109</v>
      </c>
      <c r="B145" s="13" t="s">
        <v>110</v>
      </c>
      <c r="C145" s="12"/>
      <c r="D145" s="12"/>
      <c r="E145" s="12"/>
      <c r="F145" s="12"/>
      <c r="G145" s="10">
        <f>SUM(G147:G148)</f>
        <v>14500</v>
      </c>
      <c r="H145" s="10">
        <f t="shared" ref="H145:X145" si="66">SUM(H147:H148)</f>
        <v>14400</v>
      </c>
      <c r="I145" s="10">
        <f t="shared" si="66"/>
        <v>14500</v>
      </c>
      <c r="J145" s="10">
        <f t="shared" si="66"/>
        <v>14400</v>
      </c>
      <c r="K145" s="10">
        <f t="shared" si="66"/>
        <v>0</v>
      </c>
      <c r="L145" s="10">
        <f t="shared" si="66"/>
        <v>0</v>
      </c>
      <c r="M145" s="10">
        <f t="shared" si="66"/>
        <v>13284</v>
      </c>
      <c r="N145" s="10">
        <f t="shared" si="66"/>
        <v>13284</v>
      </c>
      <c r="O145" s="10">
        <f t="shared" si="66"/>
        <v>0</v>
      </c>
      <c r="P145" s="10">
        <f t="shared" si="66"/>
        <v>0</v>
      </c>
      <c r="Q145" s="10">
        <f t="shared" si="66"/>
        <v>5824</v>
      </c>
      <c r="R145" s="10">
        <f t="shared" si="66"/>
        <v>5724</v>
      </c>
      <c r="S145" s="10">
        <f t="shared" si="66"/>
        <v>2568.3199999999997</v>
      </c>
      <c r="T145" s="10">
        <f t="shared" si="66"/>
        <v>2568.3199999999997</v>
      </c>
      <c r="U145" s="10">
        <f t="shared" si="66"/>
        <v>13284</v>
      </c>
      <c r="V145" s="10">
        <f t="shared" si="66"/>
        <v>13284</v>
      </c>
      <c r="W145" s="10">
        <f t="shared" si="66"/>
        <v>1110</v>
      </c>
      <c r="X145" s="10">
        <f t="shared" si="66"/>
        <v>1110</v>
      </c>
      <c r="Y145" s="10"/>
      <c r="Z145" s="10"/>
      <c r="AA145" s="12"/>
      <c r="AB145" s="26"/>
      <c r="AC145" s="26"/>
      <c r="AD145" s="26"/>
      <c r="AE145" s="26"/>
    </row>
    <row r="146" spans="1:37" s="25" customFormat="1" x14ac:dyDescent="0.2">
      <c r="A146" s="12"/>
      <c r="B146" s="13" t="s">
        <v>111</v>
      </c>
      <c r="C146" s="12"/>
      <c r="D146" s="12"/>
      <c r="E146" s="12"/>
      <c r="F146" s="1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45"/>
      <c r="T146" s="45"/>
      <c r="U146" s="45"/>
      <c r="V146" s="45"/>
      <c r="W146" s="10"/>
      <c r="X146" s="10"/>
      <c r="Y146" s="10"/>
      <c r="Z146" s="10"/>
      <c r="AA146" s="12"/>
      <c r="AB146" s="26"/>
      <c r="AC146" s="26"/>
      <c r="AD146" s="26"/>
      <c r="AE146" s="26"/>
    </row>
    <row r="147" spans="1:37" s="24" customFormat="1" ht="37.5" x14ac:dyDescent="0.2">
      <c r="A147" s="20">
        <v>1</v>
      </c>
      <c r="B147" s="21" t="s">
        <v>259</v>
      </c>
      <c r="C147" s="54" t="s">
        <v>260</v>
      </c>
      <c r="D147" s="54" t="s">
        <v>261</v>
      </c>
      <c r="E147" s="60" t="s">
        <v>262</v>
      </c>
      <c r="F147" s="7" t="s">
        <v>263</v>
      </c>
      <c r="G147" s="22">
        <v>8500</v>
      </c>
      <c r="H147" s="22">
        <v>8450</v>
      </c>
      <c r="I147" s="22">
        <v>8500</v>
      </c>
      <c r="J147" s="22">
        <v>8450</v>
      </c>
      <c r="K147" s="22"/>
      <c r="L147" s="22"/>
      <c r="M147" s="22">
        <v>7809</v>
      </c>
      <c r="N147" s="22">
        <v>7809</v>
      </c>
      <c r="O147" s="22"/>
      <c r="P147" s="22"/>
      <c r="Q147" s="22">
        <v>3424</v>
      </c>
      <c r="R147" s="22">
        <v>3374</v>
      </c>
      <c r="S147" s="34">
        <f>T147</f>
        <v>1382.74</v>
      </c>
      <c r="T147" s="34">
        <v>1382.74</v>
      </c>
      <c r="U147" s="22">
        <v>7809</v>
      </c>
      <c r="V147" s="22">
        <v>7809</v>
      </c>
      <c r="W147" s="9">
        <f>X147</f>
        <v>640</v>
      </c>
      <c r="X147" s="9">
        <v>640</v>
      </c>
      <c r="Y147" s="22"/>
      <c r="Z147" s="22"/>
      <c r="AA147" s="20"/>
      <c r="AB147" s="23"/>
      <c r="AC147" s="23"/>
      <c r="AD147" s="23"/>
      <c r="AE147" s="23"/>
      <c r="AF147" s="24">
        <f>(U147+X147)/J147*100</f>
        <v>99.988165680473372</v>
      </c>
      <c r="AG147" s="24">
        <f>J147-V147</f>
        <v>641</v>
      </c>
    </row>
    <row r="148" spans="1:37" s="24" customFormat="1" ht="56.25" x14ac:dyDescent="0.2">
      <c r="A148" s="20">
        <v>2</v>
      </c>
      <c r="B148" s="21" t="s">
        <v>264</v>
      </c>
      <c r="C148" s="54" t="s">
        <v>265</v>
      </c>
      <c r="D148" s="54" t="s">
        <v>266</v>
      </c>
      <c r="E148" s="60" t="s">
        <v>262</v>
      </c>
      <c r="F148" s="7" t="s">
        <v>267</v>
      </c>
      <c r="G148" s="22">
        <v>6000</v>
      </c>
      <c r="H148" s="22">
        <v>5950</v>
      </c>
      <c r="I148" s="22">
        <v>6000</v>
      </c>
      <c r="J148" s="22">
        <v>5950</v>
      </c>
      <c r="K148" s="22"/>
      <c r="L148" s="22"/>
      <c r="M148" s="22">
        <v>5475</v>
      </c>
      <c r="N148" s="22">
        <v>5475</v>
      </c>
      <c r="O148" s="22"/>
      <c r="P148" s="22"/>
      <c r="Q148" s="22">
        <v>2400</v>
      </c>
      <c r="R148" s="22">
        <v>2350</v>
      </c>
      <c r="S148" s="34">
        <f>T148</f>
        <v>1185.58</v>
      </c>
      <c r="T148" s="34">
        <v>1185.58</v>
      </c>
      <c r="U148" s="22">
        <v>5475</v>
      </c>
      <c r="V148" s="22">
        <v>5475</v>
      </c>
      <c r="W148" s="9">
        <f>X148</f>
        <v>470</v>
      </c>
      <c r="X148" s="9">
        <v>470</v>
      </c>
      <c r="Y148" s="22"/>
      <c r="Z148" s="22"/>
      <c r="AA148" s="20"/>
      <c r="AB148" s="23"/>
      <c r="AC148" s="23"/>
      <c r="AD148" s="23"/>
      <c r="AE148" s="23"/>
      <c r="AF148" s="24">
        <f t="shared" ref="AF148:AF161" si="67">(U148+X148)/J148*100</f>
        <v>99.915966386554629</v>
      </c>
      <c r="AG148" s="24">
        <f>J148-V148</f>
        <v>475</v>
      </c>
    </row>
    <row r="149" spans="1:37" s="25" customFormat="1" ht="42.75" customHeight="1" x14ac:dyDescent="0.2">
      <c r="A149" s="12" t="s">
        <v>120</v>
      </c>
      <c r="B149" s="13" t="s">
        <v>180</v>
      </c>
      <c r="C149" s="12"/>
      <c r="D149" s="12"/>
      <c r="E149" s="12"/>
      <c r="F149" s="1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45"/>
      <c r="T149" s="45"/>
      <c r="U149" s="45"/>
      <c r="V149" s="45"/>
      <c r="W149" s="10"/>
      <c r="X149" s="10"/>
      <c r="Y149" s="10"/>
      <c r="Z149" s="10"/>
      <c r="AA149" s="12"/>
      <c r="AB149" s="26"/>
      <c r="AC149" s="26"/>
      <c r="AD149" s="26"/>
      <c r="AE149" s="26"/>
    </row>
    <row r="150" spans="1:37" s="25" customFormat="1" ht="37.5" x14ac:dyDescent="0.2">
      <c r="A150" s="12" t="s">
        <v>135</v>
      </c>
      <c r="B150" s="13" t="s">
        <v>192</v>
      </c>
      <c r="C150" s="12"/>
      <c r="D150" s="12"/>
      <c r="E150" s="12"/>
      <c r="F150" s="12"/>
      <c r="G150" s="10">
        <f>SUM(G152:G154)</f>
        <v>35000</v>
      </c>
      <c r="H150" s="10">
        <f t="shared" ref="H150:Z150" si="68">SUM(H152:H154)</f>
        <v>34790</v>
      </c>
      <c r="I150" s="10">
        <f t="shared" si="68"/>
        <v>35000</v>
      </c>
      <c r="J150" s="10">
        <f t="shared" si="68"/>
        <v>34790</v>
      </c>
      <c r="K150" s="10">
        <f t="shared" si="68"/>
        <v>0</v>
      </c>
      <c r="L150" s="10">
        <f t="shared" si="68"/>
        <v>0</v>
      </c>
      <c r="M150" s="10">
        <f t="shared" si="68"/>
        <v>11200</v>
      </c>
      <c r="N150" s="10">
        <f t="shared" si="68"/>
        <v>11200</v>
      </c>
      <c r="O150" s="10">
        <f t="shared" si="68"/>
        <v>0</v>
      </c>
      <c r="P150" s="10">
        <f t="shared" si="68"/>
        <v>0</v>
      </c>
      <c r="Q150" s="10">
        <f t="shared" si="68"/>
        <v>9770</v>
      </c>
      <c r="R150" s="10">
        <f t="shared" si="68"/>
        <v>9700</v>
      </c>
      <c r="S150" s="10">
        <f t="shared" si="68"/>
        <v>7667.15</v>
      </c>
      <c r="T150" s="10">
        <f t="shared" si="68"/>
        <v>7667.15</v>
      </c>
      <c r="U150" s="10">
        <f t="shared" si="68"/>
        <v>11200</v>
      </c>
      <c r="V150" s="10">
        <f t="shared" si="68"/>
        <v>11200</v>
      </c>
      <c r="W150" s="10">
        <f t="shared" si="68"/>
        <v>22830</v>
      </c>
      <c r="X150" s="10">
        <f t="shared" si="68"/>
        <v>22830</v>
      </c>
      <c r="Y150" s="10">
        <f t="shared" si="68"/>
        <v>0</v>
      </c>
      <c r="Z150" s="10">
        <f t="shared" si="68"/>
        <v>0</v>
      </c>
      <c r="AA150" s="12"/>
      <c r="AB150" s="26"/>
      <c r="AC150" s="26"/>
      <c r="AD150" s="26"/>
      <c r="AE150" s="26"/>
    </row>
    <row r="151" spans="1:37" s="25" customFormat="1" x14ac:dyDescent="0.2">
      <c r="A151" s="12"/>
      <c r="B151" s="13" t="s">
        <v>111</v>
      </c>
      <c r="C151" s="12"/>
      <c r="D151" s="12"/>
      <c r="E151" s="12"/>
      <c r="F151" s="1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45"/>
      <c r="T151" s="45"/>
      <c r="U151" s="45"/>
      <c r="V151" s="45"/>
      <c r="W151" s="10"/>
      <c r="X151" s="10"/>
      <c r="Y151" s="10"/>
      <c r="Z151" s="10"/>
      <c r="AA151" s="12"/>
      <c r="AB151" s="26"/>
      <c r="AC151" s="26"/>
      <c r="AD151" s="26"/>
      <c r="AE151" s="26"/>
    </row>
    <row r="152" spans="1:37" s="24" customFormat="1" ht="37.5" x14ac:dyDescent="0.2">
      <c r="A152" s="20">
        <v>1</v>
      </c>
      <c r="B152" s="21" t="s">
        <v>268</v>
      </c>
      <c r="C152" s="54" t="s">
        <v>269</v>
      </c>
      <c r="D152" s="54" t="s">
        <v>270</v>
      </c>
      <c r="E152" s="60" t="s">
        <v>140</v>
      </c>
      <c r="F152" s="7" t="s">
        <v>271</v>
      </c>
      <c r="G152" s="22">
        <v>12000</v>
      </c>
      <c r="H152" s="22">
        <v>11930</v>
      </c>
      <c r="I152" s="22">
        <v>12000</v>
      </c>
      <c r="J152" s="22">
        <v>11930</v>
      </c>
      <c r="K152" s="22"/>
      <c r="L152" s="22"/>
      <c r="M152" s="22">
        <v>3800</v>
      </c>
      <c r="N152" s="22">
        <v>3800</v>
      </c>
      <c r="O152" s="22"/>
      <c r="P152" s="22"/>
      <c r="Q152" s="22">
        <v>3370</v>
      </c>
      <c r="R152" s="22">
        <v>3300</v>
      </c>
      <c r="S152" s="34">
        <f>T152</f>
        <v>2689.84</v>
      </c>
      <c r="T152" s="34">
        <v>2689.84</v>
      </c>
      <c r="U152" s="22">
        <v>3800</v>
      </c>
      <c r="V152" s="22">
        <v>3800</v>
      </c>
      <c r="W152" s="9">
        <f>X152</f>
        <v>7800</v>
      </c>
      <c r="X152" s="9">
        <v>7800</v>
      </c>
      <c r="Y152" s="22"/>
      <c r="Z152" s="22"/>
      <c r="AA152" s="20"/>
      <c r="AB152" s="23"/>
      <c r="AC152" s="23"/>
      <c r="AD152" s="23"/>
      <c r="AE152" s="23"/>
      <c r="AF152" s="24">
        <f>(U152+X152)/J152*100</f>
        <v>97.233864207879293</v>
      </c>
    </row>
    <row r="153" spans="1:37" s="24" customFormat="1" ht="56.25" x14ac:dyDescent="0.2">
      <c r="A153" s="20">
        <v>2</v>
      </c>
      <c r="B153" s="21" t="s">
        <v>272</v>
      </c>
      <c r="C153" s="54" t="s">
        <v>273</v>
      </c>
      <c r="D153" s="54" t="s">
        <v>274</v>
      </c>
      <c r="E153" s="60" t="s">
        <v>140</v>
      </c>
      <c r="F153" s="7" t="s">
        <v>275</v>
      </c>
      <c r="G153" s="22">
        <v>11000</v>
      </c>
      <c r="H153" s="22">
        <v>10930</v>
      </c>
      <c r="I153" s="22">
        <v>11000</v>
      </c>
      <c r="J153" s="22">
        <v>10930</v>
      </c>
      <c r="K153" s="22"/>
      <c r="L153" s="22"/>
      <c r="M153" s="22">
        <v>3600</v>
      </c>
      <c r="N153" s="22">
        <v>3600</v>
      </c>
      <c r="O153" s="22"/>
      <c r="P153" s="22"/>
      <c r="Q153" s="22">
        <f>R153</f>
        <v>3100</v>
      </c>
      <c r="R153" s="22">
        <v>3100</v>
      </c>
      <c r="S153" s="34">
        <f t="shared" ref="S153:S154" si="69">T153</f>
        <v>2599.2199999999998</v>
      </c>
      <c r="T153" s="34">
        <v>2599.2199999999998</v>
      </c>
      <c r="U153" s="22">
        <v>3600</v>
      </c>
      <c r="V153" s="22">
        <v>3600</v>
      </c>
      <c r="W153" s="9">
        <f t="shared" ref="W153:W154" si="70">X153</f>
        <v>7300</v>
      </c>
      <c r="X153" s="9">
        <v>7300</v>
      </c>
      <c r="Y153" s="22"/>
      <c r="Z153" s="22"/>
      <c r="AA153" s="20"/>
      <c r="AB153" s="23"/>
      <c r="AC153" s="23"/>
      <c r="AD153" s="23"/>
      <c r="AE153" s="23"/>
      <c r="AF153" s="24">
        <f>(U153+X153)/J153*100</f>
        <v>99.72552607502287</v>
      </c>
      <c r="AG153" s="131">
        <f>V153+19.288+X153</f>
        <v>10919.288</v>
      </c>
    </row>
    <row r="154" spans="1:37" s="24" customFormat="1" ht="63" customHeight="1" x14ac:dyDescent="0.2">
      <c r="A154" s="20">
        <v>3</v>
      </c>
      <c r="B154" s="21" t="s">
        <v>276</v>
      </c>
      <c r="C154" s="54" t="s">
        <v>273</v>
      </c>
      <c r="D154" s="54" t="s">
        <v>277</v>
      </c>
      <c r="E154" s="60" t="s">
        <v>140</v>
      </c>
      <c r="F154" s="7" t="s">
        <v>278</v>
      </c>
      <c r="G154" s="22">
        <v>12000</v>
      </c>
      <c r="H154" s="22">
        <v>11930</v>
      </c>
      <c r="I154" s="22">
        <v>12000</v>
      </c>
      <c r="J154" s="22">
        <v>11930</v>
      </c>
      <c r="K154" s="22"/>
      <c r="L154" s="22"/>
      <c r="M154" s="22">
        <v>3800</v>
      </c>
      <c r="N154" s="22">
        <v>3800</v>
      </c>
      <c r="O154" s="22"/>
      <c r="P154" s="22"/>
      <c r="Q154" s="22">
        <f>R154</f>
        <v>3300</v>
      </c>
      <c r="R154" s="22">
        <v>3300</v>
      </c>
      <c r="S154" s="34">
        <f t="shared" si="69"/>
        <v>2378.09</v>
      </c>
      <c r="T154" s="34">
        <v>2378.09</v>
      </c>
      <c r="U154" s="22">
        <v>3800</v>
      </c>
      <c r="V154" s="22">
        <v>3800</v>
      </c>
      <c r="W154" s="9">
        <f t="shared" si="70"/>
        <v>7730</v>
      </c>
      <c r="X154" s="9">
        <v>7730</v>
      </c>
      <c r="Y154" s="22"/>
      <c r="Z154" s="22"/>
      <c r="AA154" s="20"/>
      <c r="AB154" s="23"/>
      <c r="AC154" s="23"/>
      <c r="AD154" s="23"/>
      <c r="AE154" s="23"/>
      <c r="AF154" s="24">
        <f>(U154+X154)/J154*100</f>
        <v>96.647108130762788</v>
      </c>
      <c r="AG154" s="131">
        <f>V154+391.135+X154</f>
        <v>11921.135</v>
      </c>
      <c r="AH154" s="202" t="s">
        <v>407</v>
      </c>
      <c r="AI154" s="202"/>
      <c r="AJ154" s="202"/>
      <c r="AK154" s="202"/>
    </row>
    <row r="155" spans="1:37" s="25" customFormat="1" ht="37.5" x14ac:dyDescent="0.2">
      <c r="A155" s="12" t="s">
        <v>158</v>
      </c>
      <c r="B155" s="13" t="s">
        <v>197</v>
      </c>
      <c r="C155" s="12"/>
      <c r="D155" s="12"/>
      <c r="E155" s="12"/>
      <c r="F155" s="12"/>
      <c r="G155" s="10">
        <f t="shared" ref="G155:Z155" si="71">SUM(G157:G161)</f>
        <v>30900</v>
      </c>
      <c r="H155" s="10">
        <f t="shared" si="71"/>
        <v>30760</v>
      </c>
      <c r="I155" s="10">
        <f t="shared" si="71"/>
        <v>31000</v>
      </c>
      <c r="J155" s="10">
        <f t="shared" si="71"/>
        <v>30860</v>
      </c>
      <c r="K155" s="10">
        <f t="shared" si="71"/>
        <v>0</v>
      </c>
      <c r="L155" s="10">
        <f t="shared" si="71"/>
        <v>0</v>
      </c>
      <c r="M155" s="10">
        <f t="shared" si="71"/>
        <v>1232</v>
      </c>
      <c r="N155" s="10">
        <f t="shared" si="71"/>
        <v>1232</v>
      </c>
      <c r="O155" s="10">
        <f t="shared" si="71"/>
        <v>0</v>
      </c>
      <c r="P155" s="10">
        <f t="shared" si="71"/>
        <v>0</v>
      </c>
      <c r="Q155" s="10">
        <f t="shared" si="71"/>
        <v>1000</v>
      </c>
      <c r="R155" s="10">
        <f t="shared" si="71"/>
        <v>1000</v>
      </c>
      <c r="S155" s="10">
        <f t="shared" si="71"/>
        <v>108.87</v>
      </c>
      <c r="T155" s="10">
        <f t="shared" si="71"/>
        <v>108.87</v>
      </c>
      <c r="U155" s="10">
        <f t="shared" si="71"/>
        <v>1232</v>
      </c>
      <c r="V155" s="10">
        <f t="shared" si="71"/>
        <v>1232</v>
      </c>
      <c r="W155" s="10">
        <f t="shared" si="71"/>
        <v>21940</v>
      </c>
      <c r="X155" s="10">
        <f t="shared" si="71"/>
        <v>21940</v>
      </c>
      <c r="Y155" s="10">
        <f t="shared" si="71"/>
        <v>0</v>
      </c>
      <c r="Z155" s="10">
        <f t="shared" si="71"/>
        <v>0</v>
      </c>
      <c r="AA155" s="12"/>
      <c r="AB155" s="26"/>
      <c r="AC155" s="26"/>
      <c r="AD155" s="26"/>
      <c r="AE155" s="26"/>
      <c r="AF155" s="24">
        <f>(U155+X155)/J155*100</f>
        <v>75.08749189889825</v>
      </c>
    </row>
    <row r="156" spans="1:37" s="25" customFormat="1" x14ac:dyDescent="0.2">
      <c r="A156" s="12"/>
      <c r="B156" s="13" t="s">
        <v>111</v>
      </c>
      <c r="C156" s="12"/>
      <c r="D156" s="12"/>
      <c r="E156" s="12"/>
      <c r="F156" s="1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45"/>
      <c r="T156" s="45"/>
      <c r="U156" s="45"/>
      <c r="V156" s="45"/>
      <c r="W156" s="10"/>
      <c r="X156" s="9"/>
      <c r="Y156" s="10"/>
      <c r="Z156" s="10"/>
      <c r="AA156" s="12"/>
      <c r="AB156" s="26"/>
      <c r="AC156" s="26"/>
      <c r="AD156" s="26"/>
      <c r="AE156" s="26"/>
      <c r="AF156" s="24"/>
    </row>
    <row r="157" spans="1:37" s="24" customFormat="1" ht="56.25" customHeight="1" x14ac:dyDescent="0.2">
      <c r="A157" s="20">
        <v>1</v>
      </c>
      <c r="B157" s="21" t="s">
        <v>279</v>
      </c>
      <c r="C157" s="7" t="s">
        <v>280</v>
      </c>
      <c r="D157" s="7" t="s">
        <v>281</v>
      </c>
      <c r="E157" s="7" t="s">
        <v>201</v>
      </c>
      <c r="F157" s="7" t="s">
        <v>282</v>
      </c>
      <c r="G157" s="22">
        <v>3000</v>
      </c>
      <c r="H157" s="22">
        <v>2960</v>
      </c>
      <c r="I157" s="22">
        <v>3000</v>
      </c>
      <c r="J157" s="22">
        <v>2960</v>
      </c>
      <c r="K157" s="22"/>
      <c r="L157" s="22"/>
      <c r="M157" s="22">
        <v>215</v>
      </c>
      <c r="N157" s="22">
        <v>215</v>
      </c>
      <c r="O157" s="22"/>
      <c r="P157" s="22"/>
      <c r="Q157" s="22">
        <f>R157</f>
        <v>100</v>
      </c>
      <c r="R157" s="22">
        <v>100</v>
      </c>
      <c r="S157" s="34">
        <f>T157</f>
        <v>60.97</v>
      </c>
      <c r="T157" s="34">
        <v>60.97</v>
      </c>
      <c r="U157" s="22">
        <v>215</v>
      </c>
      <c r="V157" s="22">
        <v>215</v>
      </c>
      <c r="W157" s="9">
        <f>X157</f>
        <v>2700</v>
      </c>
      <c r="X157" s="9">
        <v>2700</v>
      </c>
      <c r="Y157" s="22"/>
      <c r="Z157" s="22"/>
      <c r="AA157" s="20"/>
      <c r="AB157" s="23"/>
      <c r="AC157" s="23"/>
      <c r="AD157" s="23"/>
      <c r="AE157" s="23"/>
      <c r="AF157" s="24">
        <f>(U157+X157)/J157*100</f>
        <v>98.479729729729726</v>
      </c>
      <c r="AG157" s="203" t="s">
        <v>283</v>
      </c>
      <c r="AH157" s="203"/>
      <c r="AI157" s="203"/>
    </row>
    <row r="158" spans="1:37" s="24" customFormat="1" ht="56.25" x14ac:dyDescent="0.2">
      <c r="A158" s="20">
        <v>2</v>
      </c>
      <c r="B158" s="21" t="s">
        <v>284</v>
      </c>
      <c r="C158" s="7" t="s">
        <v>265</v>
      </c>
      <c r="D158" s="7" t="s">
        <v>281</v>
      </c>
      <c r="E158" s="7" t="s">
        <v>201</v>
      </c>
      <c r="F158" s="7" t="s">
        <v>285</v>
      </c>
      <c r="G158" s="22">
        <v>3000</v>
      </c>
      <c r="H158" s="22">
        <v>2960</v>
      </c>
      <c r="I158" s="22">
        <v>3000</v>
      </c>
      <c r="J158" s="22">
        <v>2960</v>
      </c>
      <c r="K158" s="22"/>
      <c r="L158" s="22"/>
      <c r="M158" s="22">
        <v>217</v>
      </c>
      <c r="N158" s="22">
        <v>217</v>
      </c>
      <c r="O158" s="22"/>
      <c r="P158" s="22"/>
      <c r="Q158" s="22">
        <f t="shared" ref="Q158:Q161" si="72">R158</f>
        <v>100</v>
      </c>
      <c r="R158" s="22">
        <v>100</v>
      </c>
      <c r="S158" s="34">
        <f>T158</f>
        <v>47.9</v>
      </c>
      <c r="T158" s="34">
        <v>47.9</v>
      </c>
      <c r="U158" s="22">
        <v>217</v>
      </c>
      <c r="V158" s="22">
        <v>217</v>
      </c>
      <c r="W158" s="9">
        <f t="shared" ref="W158:W161" si="73">X158</f>
        <v>2650</v>
      </c>
      <c r="X158" s="9">
        <v>2650</v>
      </c>
      <c r="Y158" s="22"/>
      <c r="Z158" s="22"/>
      <c r="AA158" s="20"/>
      <c r="AB158" s="23"/>
      <c r="AC158" s="23"/>
      <c r="AD158" s="23"/>
      <c r="AE158" s="23"/>
      <c r="AF158" s="24">
        <f t="shared" si="67"/>
        <v>96.858108108108112</v>
      </c>
      <c r="AG158" s="203"/>
      <c r="AH158" s="203"/>
      <c r="AI158" s="203"/>
    </row>
    <row r="159" spans="1:37" s="24" customFormat="1" ht="37.5" x14ac:dyDescent="0.2">
      <c r="A159" s="20">
        <v>3</v>
      </c>
      <c r="B159" s="21" t="s">
        <v>286</v>
      </c>
      <c r="C159" s="7" t="s">
        <v>287</v>
      </c>
      <c r="D159" s="7" t="s">
        <v>288</v>
      </c>
      <c r="E159" s="7" t="s">
        <v>201</v>
      </c>
      <c r="F159" s="7" t="s">
        <v>289</v>
      </c>
      <c r="G159" s="22">
        <v>3000</v>
      </c>
      <c r="H159" s="22">
        <v>2980</v>
      </c>
      <c r="I159" s="22">
        <v>3000</v>
      </c>
      <c r="J159" s="22">
        <v>2980</v>
      </c>
      <c r="K159" s="22"/>
      <c r="L159" s="22"/>
      <c r="M159" s="22">
        <v>100</v>
      </c>
      <c r="N159" s="22">
        <v>100</v>
      </c>
      <c r="O159" s="22"/>
      <c r="P159" s="22"/>
      <c r="Q159" s="22">
        <f t="shared" si="72"/>
        <v>100</v>
      </c>
      <c r="R159" s="22">
        <v>100</v>
      </c>
      <c r="S159" s="34"/>
      <c r="T159" s="34"/>
      <c r="U159" s="22">
        <v>100</v>
      </c>
      <c r="V159" s="22">
        <v>100</v>
      </c>
      <c r="W159" s="9">
        <f t="shared" si="73"/>
        <v>2800</v>
      </c>
      <c r="X159" s="9">
        <v>2800</v>
      </c>
      <c r="Y159" s="22"/>
      <c r="Z159" s="22"/>
      <c r="AA159" s="20"/>
      <c r="AB159" s="23"/>
      <c r="AC159" s="23"/>
      <c r="AD159" s="23"/>
      <c r="AE159" s="23"/>
      <c r="AF159" s="24">
        <f t="shared" si="67"/>
        <v>97.31543624161074</v>
      </c>
    </row>
    <row r="160" spans="1:37" s="24" customFormat="1" ht="37.5" x14ac:dyDescent="0.2">
      <c r="A160" s="20">
        <v>4</v>
      </c>
      <c r="B160" s="21" t="s">
        <v>290</v>
      </c>
      <c r="C160" s="7" t="s">
        <v>291</v>
      </c>
      <c r="D160" s="7" t="s">
        <v>292</v>
      </c>
      <c r="E160" s="7" t="s">
        <v>201</v>
      </c>
      <c r="F160" s="7" t="s">
        <v>293</v>
      </c>
      <c r="G160" s="22">
        <v>14900</v>
      </c>
      <c r="H160" s="22">
        <v>14880</v>
      </c>
      <c r="I160" s="22">
        <v>15000</v>
      </c>
      <c r="J160" s="22">
        <v>14980</v>
      </c>
      <c r="K160" s="22"/>
      <c r="L160" s="22"/>
      <c r="M160" s="22">
        <v>500</v>
      </c>
      <c r="N160" s="22">
        <v>500</v>
      </c>
      <c r="O160" s="22"/>
      <c r="P160" s="22"/>
      <c r="Q160" s="22">
        <f t="shared" si="72"/>
        <v>500</v>
      </c>
      <c r="R160" s="22">
        <v>500</v>
      </c>
      <c r="S160" s="34"/>
      <c r="T160" s="34"/>
      <c r="U160" s="22">
        <v>500</v>
      </c>
      <c r="V160" s="22">
        <v>500</v>
      </c>
      <c r="W160" s="9">
        <f t="shared" si="73"/>
        <v>9405</v>
      </c>
      <c r="X160" s="9">
        <f>12883-3478</f>
        <v>9405</v>
      </c>
      <c r="Y160" s="22"/>
      <c r="Z160" s="22"/>
      <c r="AA160" s="20"/>
      <c r="AB160" s="23"/>
      <c r="AC160" s="23"/>
      <c r="AD160" s="23"/>
      <c r="AE160" s="23"/>
      <c r="AF160" s="24">
        <f t="shared" si="67"/>
        <v>66.121495327102807</v>
      </c>
    </row>
    <row r="161" spans="1:36" s="24" customFormat="1" ht="58.5" customHeight="1" x14ac:dyDescent="0.2">
      <c r="A161" s="20">
        <v>5</v>
      </c>
      <c r="B161" s="21" t="s">
        <v>294</v>
      </c>
      <c r="C161" s="7" t="s">
        <v>265</v>
      </c>
      <c r="D161" s="7" t="s">
        <v>295</v>
      </c>
      <c r="E161" s="7" t="s">
        <v>201</v>
      </c>
      <c r="F161" s="7" t="s">
        <v>296</v>
      </c>
      <c r="G161" s="22">
        <v>7000</v>
      </c>
      <c r="H161" s="22">
        <v>6980</v>
      </c>
      <c r="I161" s="22">
        <v>7000</v>
      </c>
      <c r="J161" s="22">
        <v>6980</v>
      </c>
      <c r="K161" s="22"/>
      <c r="L161" s="22"/>
      <c r="M161" s="22">
        <v>200</v>
      </c>
      <c r="N161" s="22">
        <v>200</v>
      </c>
      <c r="O161" s="22"/>
      <c r="P161" s="22"/>
      <c r="Q161" s="22">
        <f t="shared" si="72"/>
        <v>200</v>
      </c>
      <c r="R161" s="22">
        <v>200</v>
      </c>
      <c r="S161" s="34"/>
      <c r="T161" s="34"/>
      <c r="U161" s="22">
        <v>200</v>
      </c>
      <c r="V161" s="22">
        <v>200</v>
      </c>
      <c r="W161" s="9">
        <f t="shared" si="73"/>
        <v>4385</v>
      </c>
      <c r="X161" s="9">
        <f>5900-1585+70</f>
        <v>4385</v>
      </c>
      <c r="Y161" s="22"/>
      <c r="Z161" s="22"/>
      <c r="AA161" s="20"/>
      <c r="AB161" s="23"/>
      <c r="AC161" s="23"/>
      <c r="AD161" s="23"/>
      <c r="AE161" s="23"/>
      <c r="AF161" s="24">
        <f t="shared" si="67"/>
        <v>65.687679083094551</v>
      </c>
      <c r="AG161" s="202" t="s">
        <v>407</v>
      </c>
      <c r="AH161" s="202"/>
      <c r="AI161" s="202"/>
      <c r="AJ161" s="202"/>
    </row>
    <row r="162" spans="1:36" s="24" customFormat="1" x14ac:dyDescent="0.2">
      <c r="A162" s="20"/>
      <c r="B162" s="21"/>
      <c r="C162" s="7"/>
      <c r="D162" s="7"/>
      <c r="E162" s="7"/>
      <c r="F162" s="7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34"/>
      <c r="T162" s="34"/>
      <c r="U162" s="34"/>
      <c r="V162" s="34"/>
      <c r="W162" s="22"/>
      <c r="X162" s="22"/>
      <c r="Y162" s="22"/>
      <c r="Z162" s="22"/>
      <c r="AA162" s="20"/>
      <c r="AB162" s="23"/>
      <c r="AC162" s="23"/>
      <c r="AD162" s="23"/>
      <c r="AE162" s="23"/>
    </row>
    <row r="163" spans="1:36" s="25" customFormat="1" ht="28.5" customHeight="1" x14ac:dyDescent="0.2">
      <c r="A163" s="12" t="s">
        <v>103</v>
      </c>
      <c r="B163" s="13" t="s">
        <v>297</v>
      </c>
      <c r="C163" s="12"/>
      <c r="D163" s="12"/>
      <c r="E163" s="12"/>
      <c r="F163" s="12"/>
      <c r="G163" s="10">
        <f>SUM(G164+G165)</f>
        <v>74811</v>
      </c>
      <c r="H163" s="10">
        <f t="shared" ref="H163:X163" si="74">SUM(H164+H165)</f>
        <v>74611</v>
      </c>
      <c r="I163" s="10">
        <f t="shared" si="74"/>
        <v>74260</v>
      </c>
      <c r="J163" s="10">
        <f t="shared" si="74"/>
        <v>74060</v>
      </c>
      <c r="K163" s="10">
        <f t="shared" si="74"/>
        <v>0</v>
      </c>
      <c r="L163" s="10">
        <f t="shared" si="74"/>
        <v>0</v>
      </c>
      <c r="M163" s="10">
        <f t="shared" si="74"/>
        <v>26745</v>
      </c>
      <c r="N163" s="10">
        <f t="shared" si="74"/>
        <v>26745</v>
      </c>
      <c r="O163" s="10">
        <f t="shared" si="74"/>
        <v>0</v>
      </c>
      <c r="P163" s="10">
        <f t="shared" si="74"/>
        <v>0</v>
      </c>
      <c r="Q163" s="10">
        <f t="shared" si="74"/>
        <v>20998</v>
      </c>
      <c r="R163" s="10">
        <f t="shared" si="74"/>
        <v>20998</v>
      </c>
      <c r="S163" s="10">
        <f t="shared" si="74"/>
        <v>12168.009999999998</v>
      </c>
      <c r="T163" s="10">
        <f t="shared" si="74"/>
        <v>12168.009999999998</v>
      </c>
      <c r="U163" s="10">
        <f t="shared" si="74"/>
        <v>26745</v>
      </c>
      <c r="V163" s="10">
        <f t="shared" si="74"/>
        <v>26745</v>
      </c>
      <c r="W163" s="10">
        <f t="shared" si="74"/>
        <v>50050</v>
      </c>
      <c r="X163" s="10">
        <f t="shared" si="74"/>
        <v>50050</v>
      </c>
      <c r="Y163" s="10"/>
      <c r="Z163" s="10"/>
      <c r="AA163" s="9"/>
      <c r="AB163" s="26"/>
      <c r="AC163" s="26"/>
      <c r="AD163" s="26"/>
      <c r="AE163" s="26"/>
      <c r="AF163" s="25" t="s">
        <v>102</v>
      </c>
      <c r="AG163" s="25">
        <v>50050</v>
      </c>
    </row>
    <row r="164" spans="1:36" s="25" customFormat="1" ht="37.5" x14ac:dyDescent="0.2">
      <c r="A164" s="12" t="s">
        <v>105</v>
      </c>
      <c r="B164" s="13" t="s">
        <v>106</v>
      </c>
      <c r="C164" s="12"/>
      <c r="D164" s="12"/>
      <c r="E164" s="12"/>
      <c r="F164" s="12"/>
      <c r="G164" s="10">
        <v>13615</v>
      </c>
      <c r="H164" s="10">
        <v>13615</v>
      </c>
      <c r="I164" s="10">
        <v>13615</v>
      </c>
      <c r="J164" s="10">
        <v>13615</v>
      </c>
      <c r="K164" s="10"/>
      <c r="L164" s="10"/>
      <c r="M164" s="10">
        <v>7435</v>
      </c>
      <c r="N164" s="10">
        <v>7435</v>
      </c>
      <c r="O164" s="10"/>
      <c r="P164" s="10"/>
      <c r="Q164" s="10">
        <f>R164</f>
        <v>3000</v>
      </c>
      <c r="R164" s="10">
        <v>3000</v>
      </c>
      <c r="S164" s="45">
        <f>T164</f>
        <v>0</v>
      </c>
      <c r="T164" s="45">
        <v>0</v>
      </c>
      <c r="U164" s="10">
        <v>7435</v>
      </c>
      <c r="V164" s="10">
        <v>7435</v>
      </c>
      <c r="W164" s="10">
        <f>X164</f>
        <v>2839</v>
      </c>
      <c r="X164" s="10">
        <v>2839</v>
      </c>
      <c r="Y164" s="10"/>
      <c r="Z164" s="10"/>
      <c r="AA164" s="12"/>
      <c r="AB164" s="26"/>
      <c r="AC164" s="26"/>
      <c r="AD164" s="26"/>
      <c r="AE164" s="26"/>
      <c r="AF164" s="25">
        <f>J164-V164</f>
        <v>6180</v>
      </c>
      <c r="AG164" s="25">
        <f>AG163-X163</f>
        <v>0</v>
      </c>
    </row>
    <row r="165" spans="1:36" s="25" customFormat="1" ht="26.25" customHeight="1" x14ac:dyDescent="0.2">
      <c r="A165" s="12" t="s">
        <v>107</v>
      </c>
      <c r="B165" s="13" t="s">
        <v>179</v>
      </c>
      <c r="C165" s="12"/>
      <c r="D165" s="12"/>
      <c r="E165" s="12"/>
      <c r="F165" s="12"/>
      <c r="G165" s="10">
        <f t="shared" ref="G165:W165" si="75">G166+G167+G168+G173+G178</f>
        <v>61196</v>
      </c>
      <c r="H165" s="10">
        <f t="shared" si="75"/>
        <v>60996</v>
      </c>
      <c r="I165" s="10">
        <f t="shared" si="75"/>
        <v>60645</v>
      </c>
      <c r="J165" s="10">
        <f t="shared" si="75"/>
        <v>60445</v>
      </c>
      <c r="K165" s="10">
        <f t="shared" si="75"/>
        <v>0</v>
      </c>
      <c r="L165" s="10">
        <f t="shared" si="75"/>
        <v>0</v>
      </c>
      <c r="M165" s="10">
        <f t="shared" si="75"/>
        <v>19310</v>
      </c>
      <c r="N165" s="10">
        <f t="shared" si="75"/>
        <v>19310</v>
      </c>
      <c r="O165" s="10">
        <f t="shared" si="75"/>
        <v>0</v>
      </c>
      <c r="P165" s="10">
        <f t="shared" si="75"/>
        <v>0</v>
      </c>
      <c r="Q165" s="10">
        <f t="shared" si="75"/>
        <v>17998</v>
      </c>
      <c r="R165" s="10">
        <f t="shared" si="75"/>
        <v>17998</v>
      </c>
      <c r="S165" s="10">
        <f t="shared" si="75"/>
        <v>12168.009999999998</v>
      </c>
      <c r="T165" s="10">
        <f t="shared" si="75"/>
        <v>12168.009999999998</v>
      </c>
      <c r="U165" s="10">
        <f t="shared" si="75"/>
        <v>19310</v>
      </c>
      <c r="V165" s="10">
        <f t="shared" si="75"/>
        <v>19310</v>
      </c>
      <c r="W165" s="10">
        <f t="shared" si="75"/>
        <v>47211</v>
      </c>
      <c r="X165" s="10">
        <f>X166+X167+X168+X173+X178</f>
        <v>47211</v>
      </c>
      <c r="Y165" s="10"/>
      <c r="Z165" s="10"/>
      <c r="AA165" s="12"/>
      <c r="AB165" s="26"/>
      <c r="AC165" s="26"/>
      <c r="AD165" s="26"/>
      <c r="AE165" s="26"/>
    </row>
    <row r="166" spans="1:36" s="25" customFormat="1" ht="56.25" x14ac:dyDescent="0.2">
      <c r="A166" s="12" t="s">
        <v>109</v>
      </c>
      <c r="B166" s="13" t="s">
        <v>110</v>
      </c>
      <c r="C166" s="12"/>
      <c r="D166" s="12"/>
      <c r="E166" s="12"/>
      <c r="F166" s="12"/>
      <c r="G166" s="10"/>
      <c r="H166" s="10"/>
      <c r="I166" s="10"/>
      <c r="J166" s="10"/>
      <c r="K166" s="10"/>
      <c r="L166" s="10"/>
      <c r="M166" s="10">
        <v>0</v>
      </c>
      <c r="N166" s="10">
        <v>0</v>
      </c>
      <c r="O166" s="10"/>
      <c r="P166" s="10"/>
      <c r="Q166" s="10"/>
      <c r="R166" s="10"/>
      <c r="S166" s="45"/>
      <c r="T166" s="45"/>
      <c r="U166" s="45"/>
      <c r="V166" s="45"/>
      <c r="W166" s="10"/>
      <c r="X166" s="10"/>
      <c r="Y166" s="10"/>
      <c r="Z166" s="10"/>
      <c r="AA166" s="12"/>
      <c r="AB166" s="26"/>
      <c r="AC166" s="26"/>
      <c r="AD166" s="26"/>
      <c r="AE166" s="26"/>
    </row>
    <row r="167" spans="1:36" s="25" customFormat="1" ht="41.25" customHeight="1" x14ac:dyDescent="0.2">
      <c r="A167" s="12" t="s">
        <v>120</v>
      </c>
      <c r="B167" s="13" t="s">
        <v>180</v>
      </c>
      <c r="C167" s="12"/>
      <c r="D167" s="12"/>
      <c r="E167" s="12"/>
      <c r="F167" s="12"/>
      <c r="G167" s="10"/>
      <c r="H167" s="10"/>
      <c r="I167" s="10"/>
      <c r="J167" s="10"/>
      <c r="K167" s="10"/>
      <c r="L167" s="10"/>
      <c r="M167" s="10">
        <v>0</v>
      </c>
      <c r="N167" s="10">
        <v>0</v>
      </c>
      <c r="O167" s="10"/>
      <c r="P167" s="10"/>
      <c r="Q167" s="10"/>
      <c r="R167" s="10"/>
      <c r="S167" s="45"/>
      <c r="T167" s="45"/>
      <c r="U167" s="45"/>
      <c r="V167" s="45"/>
      <c r="W167" s="10"/>
      <c r="X167" s="10"/>
      <c r="Y167" s="10"/>
      <c r="Z167" s="10"/>
      <c r="AA167" s="12"/>
      <c r="AB167" s="26"/>
      <c r="AC167" s="26"/>
      <c r="AD167" s="26"/>
      <c r="AE167" s="26"/>
    </row>
    <row r="168" spans="1:36" s="25" customFormat="1" ht="43.5" customHeight="1" x14ac:dyDescent="0.2">
      <c r="A168" s="12" t="s">
        <v>135</v>
      </c>
      <c r="B168" s="13" t="s">
        <v>192</v>
      </c>
      <c r="C168" s="12"/>
      <c r="D168" s="12"/>
      <c r="E168" s="12"/>
      <c r="F168" s="12"/>
      <c r="G168" s="10">
        <f>SUM(G170:G172)</f>
        <v>37951</v>
      </c>
      <c r="H168" s="10">
        <f t="shared" ref="H168:Z168" si="76">SUM(H170:H172)</f>
        <v>37856</v>
      </c>
      <c r="I168" s="10">
        <f t="shared" si="76"/>
        <v>36151</v>
      </c>
      <c r="J168" s="10">
        <f t="shared" si="76"/>
        <v>36056</v>
      </c>
      <c r="K168" s="10">
        <f t="shared" si="76"/>
        <v>0</v>
      </c>
      <c r="L168" s="10">
        <f t="shared" si="76"/>
        <v>0</v>
      </c>
      <c r="M168" s="10">
        <f t="shared" si="76"/>
        <v>18312</v>
      </c>
      <c r="N168" s="10">
        <f t="shared" si="76"/>
        <v>18312</v>
      </c>
      <c r="O168" s="10">
        <f t="shared" si="76"/>
        <v>0</v>
      </c>
      <c r="P168" s="10">
        <f t="shared" si="76"/>
        <v>0</v>
      </c>
      <c r="Q168" s="10">
        <f t="shared" si="76"/>
        <v>17000</v>
      </c>
      <c r="R168" s="10">
        <f t="shared" si="76"/>
        <v>17000</v>
      </c>
      <c r="S168" s="45">
        <f t="shared" si="76"/>
        <v>12168.009999999998</v>
      </c>
      <c r="T168" s="45">
        <f t="shared" si="76"/>
        <v>12168.009999999998</v>
      </c>
      <c r="U168" s="45">
        <f t="shared" si="76"/>
        <v>18312</v>
      </c>
      <c r="V168" s="45">
        <f t="shared" si="76"/>
        <v>18312</v>
      </c>
      <c r="W168" s="10">
        <f t="shared" si="76"/>
        <v>16990</v>
      </c>
      <c r="X168" s="10">
        <f>SUM(X170:X172)</f>
        <v>16990</v>
      </c>
      <c r="Y168" s="10">
        <f t="shared" si="76"/>
        <v>0</v>
      </c>
      <c r="Z168" s="10">
        <f t="shared" si="76"/>
        <v>0</v>
      </c>
      <c r="AA168" s="12"/>
      <c r="AB168" s="26"/>
      <c r="AC168" s="26"/>
      <c r="AD168" s="26"/>
      <c r="AE168" s="26"/>
    </row>
    <row r="169" spans="1:36" s="25" customFormat="1" x14ac:dyDescent="0.2">
      <c r="A169" s="12"/>
      <c r="B169" s="13" t="s">
        <v>111</v>
      </c>
      <c r="C169" s="12"/>
      <c r="D169" s="12"/>
      <c r="E169" s="12"/>
      <c r="F169" s="12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45"/>
      <c r="T169" s="45"/>
      <c r="U169" s="45"/>
      <c r="V169" s="45"/>
      <c r="W169" s="10"/>
      <c r="X169" s="10"/>
      <c r="Y169" s="10"/>
      <c r="Z169" s="10"/>
      <c r="AA169" s="12"/>
      <c r="AB169" s="26"/>
      <c r="AC169" s="26"/>
      <c r="AD169" s="26"/>
      <c r="AE169" s="26"/>
    </row>
    <row r="170" spans="1:36" s="24" customFormat="1" ht="101.25" customHeight="1" x14ac:dyDescent="0.2">
      <c r="A170" s="20">
        <v>1</v>
      </c>
      <c r="B170" s="21" t="s">
        <v>298</v>
      </c>
      <c r="C170" s="54" t="s">
        <v>299</v>
      </c>
      <c r="D170" s="61" t="s">
        <v>300</v>
      </c>
      <c r="E170" s="61" t="s">
        <v>301</v>
      </c>
      <c r="F170" s="7" t="s">
        <v>302</v>
      </c>
      <c r="G170" s="22">
        <v>18000</v>
      </c>
      <c r="H170" s="22">
        <v>18000</v>
      </c>
      <c r="I170" s="22">
        <v>16200</v>
      </c>
      <c r="J170" s="22">
        <v>16200</v>
      </c>
      <c r="K170" s="22"/>
      <c r="L170" s="22"/>
      <c r="M170" s="22">
        <v>8212</v>
      </c>
      <c r="N170" s="22">
        <v>8212</v>
      </c>
      <c r="O170" s="22"/>
      <c r="P170" s="22"/>
      <c r="Q170" s="22">
        <f>R170</f>
        <v>7600</v>
      </c>
      <c r="R170" s="22">
        <v>7600</v>
      </c>
      <c r="S170" s="34">
        <f>T170</f>
        <v>6974.23</v>
      </c>
      <c r="T170" s="34">
        <v>6974.23</v>
      </c>
      <c r="U170" s="22">
        <v>8212</v>
      </c>
      <c r="V170" s="22">
        <v>8212</v>
      </c>
      <c r="W170" s="9">
        <f>X170</f>
        <v>7900</v>
      </c>
      <c r="X170" s="9">
        <v>7900</v>
      </c>
      <c r="Y170" s="22"/>
      <c r="Z170" s="22"/>
      <c r="AA170" s="20"/>
      <c r="AB170" s="23"/>
      <c r="AC170" s="23"/>
      <c r="AD170" s="23"/>
      <c r="AE170" s="23"/>
      <c r="AF170" s="24">
        <f>(U170+X170)/J170*100</f>
        <v>99.456790123456798</v>
      </c>
    </row>
    <row r="171" spans="1:36" s="24" customFormat="1" ht="59.25" customHeight="1" x14ac:dyDescent="0.2">
      <c r="A171" s="20">
        <v>2</v>
      </c>
      <c r="B171" s="21" t="s">
        <v>303</v>
      </c>
      <c r="C171" s="54" t="s">
        <v>304</v>
      </c>
      <c r="D171" s="61" t="s">
        <v>305</v>
      </c>
      <c r="E171" s="61" t="s">
        <v>301</v>
      </c>
      <c r="F171" s="7" t="s">
        <v>306</v>
      </c>
      <c r="G171" s="22">
        <v>5951</v>
      </c>
      <c r="H171" s="22">
        <v>5921</v>
      </c>
      <c r="I171" s="22">
        <v>5951</v>
      </c>
      <c r="J171" s="22">
        <v>5921</v>
      </c>
      <c r="K171" s="22"/>
      <c r="L171" s="22"/>
      <c r="M171" s="22">
        <v>3000</v>
      </c>
      <c r="N171" s="22">
        <v>3000</v>
      </c>
      <c r="O171" s="22"/>
      <c r="P171" s="22"/>
      <c r="Q171" s="22">
        <f t="shared" ref="Q171:Q172" si="77">R171</f>
        <v>2800</v>
      </c>
      <c r="R171" s="22">
        <v>2800</v>
      </c>
      <c r="S171" s="34">
        <f t="shared" ref="S171:S172" si="78">T171</f>
        <v>1442.89</v>
      </c>
      <c r="T171" s="34">
        <v>1442.89</v>
      </c>
      <c r="U171" s="22">
        <v>3000</v>
      </c>
      <c r="V171" s="22">
        <v>3000</v>
      </c>
      <c r="W171" s="9">
        <f t="shared" ref="W171:W177" si="79">X171</f>
        <v>2800</v>
      </c>
      <c r="X171" s="9">
        <v>2800</v>
      </c>
      <c r="Y171" s="22"/>
      <c r="Z171" s="22"/>
      <c r="AA171" s="20"/>
      <c r="AB171" s="23"/>
      <c r="AC171" s="23"/>
      <c r="AD171" s="23"/>
      <c r="AE171" s="23"/>
      <c r="AF171" s="24">
        <f>(U171+X171)/J171*100</f>
        <v>97.956426279344711</v>
      </c>
    </row>
    <row r="172" spans="1:36" s="24" customFormat="1" ht="57.75" customHeight="1" x14ac:dyDescent="0.2">
      <c r="A172" s="20">
        <v>3</v>
      </c>
      <c r="B172" s="21" t="s">
        <v>307</v>
      </c>
      <c r="C172" s="54" t="s">
        <v>308</v>
      </c>
      <c r="D172" s="61" t="s">
        <v>309</v>
      </c>
      <c r="E172" s="61" t="s">
        <v>301</v>
      </c>
      <c r="F172" s="7" t="s">
        <v>310</v>
      </c>
      <c r="G172" s="22">
        <v>14000</v>
      </c>
      <c r="H172" s="22">
        <v>13935</v>
      </c>
      <c r="I172" s="22">
        <v>14000</v>
      </c>
      <c r="J172" s="22">
        <v>13935</v>
      </c>
      <c r="K172" s="22"/>
      <c r="L172" s="22"/>
      <c r="M172" s="22">
        <v>7100</v>
      </c>
      <c r="N172" s="22">
        <v>7100</v>
      </c>
      <c r="O172" s="22"/>
      <c r="P172" s="22"/>
      <c r="Q172" s="22">
        <f t="shared" si="77"/>
        <v>6600</v>
      </c>
      <c r="R172" s="22">
        <v>6600</v>
      </c>
      <c r="S172" s="34">
        <f t="shared" si="78"/>
        <v>3750.89</v>
      </c>
      <c r="T172" s="34">
        <v>3750.89</v>
      </c>
      <c r="U172" s="22">
        <v>7100</v>
      </c>
      <c r="V172" s="22">
        <v>7100</v>
      </c>
      <c r="W172" s="9">
        <f t="shared" si="79"/>
        <v>6290</v>
      </c>
      <c r="X172" s="9">
        <v>6290</v>
      </c>
      <c r="Y172" s="22"/>
      <c r="Z172" s="22"/>
      <c r="AA172" s="20"/>
      <c r="AB172" s="23"/>
      <c r="AC172" s="23"/>
      <c r="AD172" s="23"/>
      <c r="AE172" s="23"/>
      <c r="AF172" s="24">
        <f>(U172+X172)/J172*100</f>
        <v>96.088984571223534</v>
      </c>
      <c r="AG172" s="202" t="s">
        <v>407</v>
      </c>
      <c r="AH172" s="202"/>
      <c r="AI172" s="202"/>
      <c r="AJ172" s="202"/>
    </row>
    <row r="173" spans="1:36" s="25" customFormat="1" ht="37.5" x14ac:dyDescent="0.2">
      <c r="A173" s="12" t="s">
        <v>158</v>
      </c>
      <c r="B173" s="13" t="s">
        <v>197</v>
      </c>
      <c r="C173" s="12"/>
      <c r="D173" s="12"/>
      <c r="E173" s="12"/>
      <c r="F173" s="12"/>
      <c r="G173" s="10">
        <f t="shared" ref="G173:V173" si="80">SUM(G175:G177)</f>
        <v>23245</v>
      </c>
      <c r="H173" s="10">
        <f t="shared" si="80"/>
        <v>23140</v>
      </c>
      <c r="I173" s="10">
        <f t="shared" si="80"/>
        <v>24494</v>
      </c>
      <c r="J173" s="10">
        <f t="shared" si="80"/>
        <v>24389</v>
      </c>
      <c r="K173" s="10">
        <f t="shared" si="80"/>
        <v>0</v>
      </c>
      <c r="L173" s="10">
        <f t="shared" si="80"/>
        <v>0</v>
      </c>
      <c r="M173" s="10">
        <f t="shared" si="80"/>
        <v>998</v>
      </c>
      <c r="N173" s="10">
        <f t="shared" si="80"/>
        <v>998</v>
      </c>
      <c r="O173" s="10">
        <f t="shared" si="80"/>
        <v>0</v>
      </c>
      <c r="P173" s="10">
        <f t="shared" si="80"/>
        <v>0</v>
      </c>
      <c r="Q173" s="10">
        <f t="shared" si="80"/>
        <v>998</v>
      </c>
      <c r="R173" s="10">
        <f t="shared" si="80"/>
        <v>998</v>
      </c>
      <c r="S173" s="10">
        <f t="shared" si="80"/>
        <v>0</v>
      </c>
      <c r="T173" s="10">
        <f t="shared" si="80"/>
        <v>0</v>
      </c>
      <c r="U173" s="10">
        <f t="shared" si="80"/>
        <v>998</v>
      </c>
      <c r="V173" s="10">
        <f t="shared" si="80"/>
        <v>998</v>
      </c>
      <c r="W173" s="10">
        <f>SUM(W175:W177)</f>
        <v>21050</v>
      </c>
      <c r="X173" s="10">
        <f>SUM(X175:X177)</f>
        <v>21050</v>
      </c>
      <c r="Y173" s="10"/>
      <c r="Z173" s="10"/>
      <c r="AA173" s="12"/>
      <c r="AB173" s="26"/>
      <c r="AC173" s="26"/>
      <c r="AD173" s="26"/>
      <c r="AE173" s="26"/>
      <c r="AF173" s="24"/>
    </row>
    <row r="174" spans="1:36" s="25" customFormat="1" ht="21.75" customHeight="1" x14ac:dyDescent="0.2">
      <c r="A174" s="12"/>
      <c r="B174" s="13" t="s">
        <v>111</v>
      </c>
      <c r="C174" s="12"/>
      <c r="D174" s="12"/>
      <c r="E174" s="12"/>
      <c r="F174" s="12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45"/>
      <c r="T174" s="45"/>
      <c r="U174" s="45"/>
      <c r="V174" s="45"/>
      <c r="W174" s="9"/>
      <c r="X174" s="10"/>
      <c r="Y174" s="10"/>
      <c r="Z174" s="10"/>
      <c r="AA174" s="12"/>
      <c r="AB174" s="26"/>
      <c r="AC174" s="26"/>
      <c r="AD174" s="26"/>
      <c r="AE174" s="26"/>
      <c r="AF174" s="24"/>
    </row>
    <row r="175" spans="1:36" s="24" customFormat="1" ht="37.5" x14ac:dyDescent="0.2">
      <c r="A175" s="20">
        <v>1</v>
      </c>
      <c r="B175" s="21" t="s">
        <v>311</v>
      </c>
      <c r="C175" s="7" t="s">
        <v>312</v>
      </c>
      <c r="D175" s="61" t="s">
        <v>313</v>
      </c>
      <c r="E175" s="54" t="s">
        <v>201</v>
      </c>
      <c r="F175" s="132" t="s">
        <v>314</v>
      </c>
      <c r="G175" s="62">
        <v>10245</v>
      </c>
      <c r="H175" s="22">
        <f>+G175-45</f>
        <v>10200</v>
      </c>
      <c r="I175" s="22">
        <v>10245</v>
      </c>
      <c r="J175" s="22">
        <v>10200</v>
      </c>
      <c r="K175" s="22"/>
      <c r="L175" s="22"/>
      <c r="M175" s="22">
        <v>500</v>
      </c>
      <c r="N175" s="22">
        <v>500</v>
      </c>
      <c r="O175" s="22"/>
      <c r="P175" s="22"/>
      <c r="Q175" s="22">
        <f t="shared" ref="Q175:Q176" si="81">R175</f>
        <v>500</v>
      </c>
      <c r="R175" s="22">
        <v>500</v>
      </c>
      <c r="S175" s="63">
        <f>T175</f>
        <v>0</v>
      </c>
      <c r="T175" s="63">
        <v>0</v>
      </c>
      <c r="U175" s="22">
        <v>500</v>
      </c>
      <c r="V175" s="22">
        <v>500</v>
      </c>
      <c r="W175" s="9">
        <f t="shared" si="79"/>
        <v>9200</v>
      </c>
      <c r="X175" s="64">
        <v>9200</v>
      </c>
      <c r="Y175" s="22"/>
      <c r="Z175" s="22"/>
      <c r="AA175" s="20"/>
      <c r="AB175" s="23"/>
      <c r="AC175" s="23"/>
      <c r="AD175" s="23"/>
      <c r="AE175" s="23"/>
      <c r="AF175" s="24">
        <f>(U175+X175)/J175*100</f>
        <v>95.098039215686271</v>
      </c>
    </row>
    <row r="176" spans="1:36" s="24" customFormat="1" ht="37.5" x14ac:dyDescent="0.2">
      <c r="A176" s="20">
        <v>2</v>
      </c>
      <c r="B176" s="21" t="s">
        <v>315</v>
      </c>
      <c r="C176" s="7" t="s">
        <v>316</v>
      </c>
      <c r="D176" s="61" t="s">
        <v>317</v>
      </c>
      <c r="E176" s="54" t="s">
        <v>201</v>
      </c>
      <c r="F176" s="132" t="s">
        <v>318</v>
      </c>
      <c r="G176" s="62">
        <v>5000</v>
      </c>
      <c r="H176" s="22">
        <f>+G176-25</f>
        <v>4975</v>
      </c>
      <c r="I176" s="22">
        <v>5000</v>
      </c>
      <c r="J176" s="22">
        <v>4975</v>
      </c>
      <c r="K176" s="22"/>
      <c r="L176" s="22"/>
      <c r="M176" s="22">
        <v>200</v>
      </c>
      <c r="N176" s="22">
        <v>200</v>
      </c>
      <c r="O176" s="22"/>
      <c r="P176" s="22"/>
      <c r="Q176" s="22">
        <f t="shared" si="81"/>
        <v>200</v>
      </c>
      <c r="R176" s="22">
        <v>200</v>
      </c>
      <c r="S176" s="63">
        <f t="shared" ref="S176:S177" si="82">T176</f>
        <v>0</v>
      </c>
      <c r="T176" s="63">
        <v>0</v>
      </c>
      <c r="U176" s="22">
        <v>200</v>
      </c>
      <c r="V176" s="22">
        <v>200</v>
      </c>
      <c r="W176" s="9">
        <f t="shared" si="79"/>
        <v>4550</v>
      </c>
      <c r="X176" s="64">
        <v>4550</v>
      </c>
      <c r="Y176" s="22"/>
      <c r="Z176" s="22"/>
      <c r="AA176" s="20"/>
      <c r="AB176" s="23"/>
      <c r="AC176" s="23"/>
      <c r="AD176" s="23"/>
      <c r="AE176" s="23"/>
      <c r="AF176" s="24">
        <f t="shared" ref="AF176" si="83">(U176+X176)/J176*100</f>
        <v>95.477386934673376</v>
      </c>
    </row>
    <row r="177" spans="1:41" s="24" customFormat="1" ht="54" customHeight="1" x14ac:dyDescent="0.2">
      <c r="A177" s="20">
        <v>3</v>
      </c>
      <c r="B177" s="21" t="s">
        <v>319</v>
      </c>
      <c r="C177" s="7" t="s">
        <v>320</v>
      </c>
      <c r="D177" s="61" t="s">
        <v>321</v>
      </c>
      <c r="E177" s="61" t="s">
        <v>201</v>
      </c>
      <c r="F177" s="132" t="s">
        <v>322</v>
      </c>
      <c r="G177" s="22">
        <v>8000</v>
      </c>
      <c r="H177" s="22">
        <v>7965</v>
      </c>
      <c r="I177" s="22">
        <v>9249</v>
      </c>
      <c r="J177" s="22">
        <v>9214</v>
      </c>
      <c r="K177" s="22"/>
      <c r="L177" s="22"/>
      <c r="M177" s="22">
        <v>298</v>
      </c>
      <c r="N177" s="22">
        <v>298</v>
      </c>
      <c r="O177" s="22"/>
      <c r="P177" s="22"/>
      <c r="Q177" s="22">
        <f>R177</f>
        <v>298</v>
      </c>
      <c r="R177" s="22">
        <v>298</v>
      </c>
      <c r="S177" s="63">
        <f t="shared" si="82"/>
        <v>0</v>
      </c>
      <c r="T177" s="63">
        <v>0</v>
      </c>
      <c r="U177" s="22">
        <v>298</v>
      </c>
      <c r="V177" s="22">
        <v>298</v>
      </c>
      <c r="W177" s="9">
        <f t="shared" si="79"/>
        <v>7300</v>
      </c>
      <c r="X177" s="64">
        <v>7300</v>
      </c>
      <c r="Y177" s="22"/>
      <c r="Z177" s="22"/>
      <c r="AA177" s="20"/>
      <c r="AB177" s="23"/>
      <c r="AC177" s="23"/>
      <c r="AD177" s="23"/>
      <c r="AE177" s="23"/>
      <c r="AF177" s="24">
        <f>(U177+X177)/J177*100</f>
        <v>82.46147167354026</v>
      </c>
    </row>
    <row r="178" spans="1:41" s="67" customFormat="1" ht="32.25" customHeight="1" x14ac:dyDescent="0.2">
      <c r="A178" s="53" t="s">
        <v>171</v>
      </c>
      <c r="B178" s="65" t="s">
        <v>99</v>
      </c>
      <c r="C178" s="12"/>
      <c r="D178" s="12"/>
      <c r="E178" s="12"/>
      <c r="F178" s="12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46">
        <f>X178</f>
        <v>9171</v>
      </c>
      <c r="X178" s="46">
        <f>14286-5525+410</f>
        <v>9171</v>
      </c>
      <c r="Y178" s="46"/>
      <c r="Z178" s="46"/>
      <c r="AA178" s="53"/>
      <c r="AB178" s="66"/>
      <c r="AC178" s="66"/>
      <c r="AD178" s="66"/>
      <c r="AE178" s="66"/>
      <c r="AF178" s="24"/>
    </row>
    <row r="179" spans="1:41" s="24" customFormat="1" ht="46.5" customHeight="1" x14ac:dyDescent="0.2">
      <c r="A179" s="20">
        <v>1</v>
      </c>
      <c r="B179" s="21" t="s">
        <v>323</v>
      </c>
      <c r="C179" s="7"/>
      <c r="D179" s="7"/>
      <c r="E179" s="7"/>
      <c r="F179" s="7"/>
      <c r="G179" s="22"/>
      <c r="H179" s="22"/>
      <c r="I179" s="22">
        <v>11000</v>
      </c>
      <c r="J179" s="22">
        <v>6000</v>
      </c>
      <c r="K179" s="22"/>
      <c r="L179" s="22"/>
      <c r="M179" s="22">
        <v>200</v>
      </c>
      <c r="N179" s="22">
        <v>200</v>
      </c>
      <c r="O179" s="22"/>
      <c r="P179" s="22"/>
      <c r="Q179" s="22">
        <f>R179</f>
        <v>200</v>
      </c>
      <c r="R179" s="22">
        <v>200</v>
      </c>
      <c r="S179" s="63">
        <f>T179</f>
        <v>0</v>
      </c>
      <c r="T179" s="63">
        <v>0</v>
      </c>
      <c r="U179" s="22">
        <v>200</v>
      </c>
      <c r="V179" s="22">
        <v>200</v>
      </c>
      <c r="W179" s="68">
        <f>X179</f>
        <v>0</v>
      </c>
      <c r="X179" s="68">
        <v>0</v>
      </c>
      <c r="Y179" s="22"/>
      <c r="Z179" s="22"/>
      <c r="AA179" s="20"/>
      <c r="AB179" s="23"/>
      <c r="AC179" s="23"/>
      <c r="AD179" s="23"/>
      <c r="AE179" s="23"/>
      <c r="AF179" s="201" t="s">
        <v>324</v>
      </c>
      <c r="AG179" s="201"/>
      <c r="AH179" s="201"/>
      <c r="AI179" s="201"/>
      <c r="AJ179" s="201"/>
      <c r="AK179" s="201"/>
      <c r="AL179" s="201"/>
      <c r="AM179" s="201"/>
      <c r="AN179" s="201"/>
      <c r="AO179" s="201"/>
    </row>
    <row r="180" spans="1:41" s="25" customFormat="1" ht="45" customHeight="1" x14ac:dyDescent="0.2">
      <c r="A180" s="12" t="s">
        <v>325</v>
      </c>
      <c r="B180" s="13" t="s">
        <v>326</v>
      </c>
      <c r="C180" s="12"/>
      <c r="D180" s="12"/>
      <c r="E180" s="12"/>
      <c r="F180" s="12"/>
      <c r="G180" s="10">
        <f t="shared" ref="G180:V180" si="84">+G181+G192</f>
        <v>125468.9</v>
      </c>
      <c r="H180" s="10">
        <f t="shared" si="84"/>
        <v>125120.9</v>
      </c>
      <c r="I180" s="10">
        <f t="shared" si="84"/>
        <v>112968.9</v>
      </c>
      <c r="J180" s="10">
        <f t="shared" si="84"/>
        <v>112620.9</v>
      </c>
      <c r="K180" s="10">
        <f t="shared" si="84"/>
        <v>0</v>
      </c>
      <c r="L180" s="10">
        <f t="shared" si="84"/>
        <v>0</v>
      </c>
      <c r="M180" s="10">
        <f t="shared" si="84"/>
        <v>15904</v>
      </c>
      <c r="N180" s="10">
        <f t="shared" si="84"/>
        <v>15904</v>
      </c>
      <c r="O180" s="10">
        <f t="shared" si="84"/>
        <v>0</v>
      </c>
      <c r="P180" s="10">
        <f t="shared" si="84"/>
        <v>0</v>
      </c>
      <c r="Q180" s="10">
        <f t="shared" si="84"/>
        <v>9965</v>
      </c>
      <c r="R180" s="10">
        <f t="shared" si="84"/>
        <v>9965</v>
      </c>
      <c r="S180" s="10">
        <f t="shared" si="84"/>
        <v>6359</v>
      </c>
      <c r="T180" s="10">
        <f t="shared" si="84"/>
        <v>6359</v>
      </c>
      <c r="U180" s="10">
        <f t="shared" si="84"/>
        <v>18376</v>
      </c>
      <c r="V180" s="10">
        <f t="shared" si="84"/>
        <v>18376</v>
      </c>
      <c r="W180" s="10">
        <f>+W181+W192</f>
        <v>68823</v>
      </c>
      <c r="X180" s="45">
        <f>+X181+X192</f>
        <v>68823</v>
      </c>
      <c r="Y180" s="10">
        <f t="shared" ref="Y180:Z180" si="85">+Y181+Y191</f>
        <v>0</v>
      </c>
      <c r="Z180" s="10">
        <f t="shared" si="85"/>
        <v>0</v>
      </c>
      <c r="AA180" s="12"/>
      <c r="AB180" s="26"/>
      <c r="AC180" s="26"/>
      <c r="AD180" s="26"/>
      <c r="AE180" s="26"/>
      <c r="AF180" s="25" t="s">
        <v>327</v>
      </c>
      <c r="AG180" s="25">
        <v>68823</v>
      </c>
    </row>
    <row r="181" spans="1:41" s="139" customFormat="1" ht="33" customHeight="1" x14ac:dyDescent="0.2">
      <c r="A181" s="133"/>
      <c r="B181" s="134" t="s">
        <v>328</v>
      </c>
      <c r="C181" s="133"/>
      <c r="D181" s="133"/>
      <c r="E181" s="133"/>
      <c r="F181" s="133"/>
      <c r="G181" s="135">
        <f>+G182+G185</f>
        <v>56616.9</v>
      </c>
      <c r="H181" s="135">
        <f>+H182+H185</f>
        <v>56446.9</v>
      </c>
      <c r="I181" s="135">
        <f>+I182+I185</f>
        <v>56616.9</v>
      </c>
      <c r="J181" s="135">
        <f>+J182+J185</f>
        <v>56446.9</v>
      </c>
      <c r="K181" s="135">
        <f t="shared" ref="K181:AA181" si="86">+K182+K185</f>
        <v>0</v>
      </c>
      <c r="L181" s="135">
        <f t="shared" si="86"/>
        <v>0</v>
      </c>
      <c r="M181" s="135">
        <f t="shared" si="86"/>
        <v>10704</v>
      </c>
      <c r="N181" s="135">
        <f t="shared" si="86"/>
        <v>10704</v>
      </c>
      <c r="O181" s="136">
        <f t="shared" si="86"/>
        <v>0</v>
      </c>
      <c r="P181" s="136">
        <f t="shared" si="86"/>
        <v>0</v>
      </c>
      <c r="Q181" s="135">
        <f t="shared" si="86"/>
        <v>4765</v>
      </c>
      <c r="R181" s="135">
        <f t="shared" si="86"/>
        <v>4765</v>
      </c>
      <c r="S181" s="135">
        <f t="shared" si="86"/>
        <v>4765</v>
      </c>
      <c r="T181" s="135">
        <f t="shared" si="86"/>
        <v>4765</v>
      </c>
      <c r="U181" s="135">
        <f t="shared" si="86"/>
        <v>16782</v>
      </c>
      <c r="V181" s="135">
        <f t="shared" si="86"/>
        <v>16782</v>
      </c>
      <c r="W181" s="135">
        <f>+W182+W185+W191</f>
        <v>33544</v>
      </c>
      <c r="X181" s="137">
        <f>+X182+X185+X191</f>
        <v>33544</v>
      </c>
      <c r="Y181" s="136">
        <f t="shared" si="86"/>
        <v>0</v>
      </c>
      <c r="Z181" s="136">
        <f t="shared" si="86"/>
        <v>0</v>
      </c>
      <c r="AA181" s="136">
        <f t="shared" si="86"/>
        <v>0</v>
      </c>
      <c r="AB181" s="138"/>
      <c r="AC181" s="138"/>
      <c r="AD181" s="138"/>
      <c r="AE181" s="138"/>
      <c r="AF181" s="139">
        <v>33544.300000000003</v>
      </c>
      <c r="AG181" s="139">
        <f>AG180-X180</f>
        <v>0</v>
      </c>
    </row>
    <row r="182" spans="1:41" s="139" customFormat="1" ht="22.5" customHeight="1" x14ac:dyDescent="0.2">
      <c r="A182" s="133"/>
      <c r="B182" s="140" t="s">
        <v>329</v>
      </c>
      <c r="C182" s="133"/>
      <c r="D182" s="133"/>
      <c r="E182" s="133"/>
      <c r="F182" s="133"/>
      <c r="G182" s="135">
        <f>SUM(G183:G184)</f>
        <v>21204</v>
      </c>
      <c r="H182" s="135">
        <f t="shared" ref="H182:Z182" si="87">SUM(H183:H184)</f>
        <v>21124</v>
      </c>
      <c r="I182" s="135">
        <f t="shared" si="87"/>
        <v>21204</v>
      </c>
      <c r="J182" s="135">
        <f t="shared" si="87"/>
        <v>21124</v>
      </c>
      <c r="K182" s="135">
        <f t="shared" si="87"/>
        <v>0</v>
      </c>
      <c r="L182" s="135">
        <f t="shared" si="87"/>
        <v>0</v>
      </c>
      <c r="M182" s="135">
        <f t="shared" si="87"/>
        <v>10304</v>
      </c>
      <c r="N182" s="135">
        <f t="shared" si="87"/>
        <v>10304</v>
      </c>
      <c r="O182" s="136">
        <f t="shared" si="87"/>
        <v>0</v>
      </c>
      <c r="P182" s="136">
        <f t="shared" si="87"/>
        <v>0</v>
      </c>
      <c r="Q182" s="135">
        <f t="shared" si="87"/>
        <v>4365</v>
      </c>
      <c r="R182" s="135">
        <f t="shared" si="87"/>
        <v>4365</v>
      </c>
      <c r="S182" s="135">
        <f t="shared" si="87"/>
        <v>4365</v>
      </c>
      <c r="T182" s="135">
        <f t="shared" si="87"/>
        <v>4365</v>
      </c>
      <c r="U182" s="135">
        <f t="shared" si="87"/>
        <v>16382</v>
      </c>
      <c r="V182" s="135">
        <f t="shared" si="87"/>
        <v>16382</v>
      </c>
      <c r="W182" s="135">
        <f t="shared" si="87"/>
        <v>3989.6</v>
      </c>
      <c r="X182" s="135">
        <f t="shared" si="87"/>
        <v>3989.6</v>
      </c>
      <c r="Y182" s="136">
        <f t="shared" si="87"/>
        <v>0</v>
      </c>
      <c r="Z182" s="136">
        <f t="shared" si="87"/>
        <v>0</v>
      </c>
      <c r="AA182" s="136">
        <f>SUM(AA184:AA184)</f>
        <v>0</v>
      </c>
      <c r="AB182" s="138"/>
      <c r="AC182" s="138"/>
      <c r="AD182" s="138"/>
      <c r="AE182" s="138"/>
    </row>
    <row r="183" spans="1:41" s="139" customFormat="1" ht="47.25" customHeight="1" x14ac:dyDescent="0.2">
      <c r="A183" s="141"/>
      <c r="B183" s="142" t="s">
        <v>330</v>
      </c>
      <c r="C183" s="143" t="s">
        <v>331</v>
      </c>
      <c r="D183" s="143" t="s">
        <v>332</v>
      </c>
      <c r="E183" s="143" t="s">
        <v>333</v>
      </c>
      <c r="F183" s="143" t="s">
        <v>334</v>
      </c>
      <c r="G183" s="144">
        <v>8204</v>
      </c>
      <c r="H183" s="144">
        <v>8174</v>
      </c>
      <c r="I183" s="144">
        <v>8204</v>
      </c>
      <c r="J183" s="144">
        <f>H183</f>
        <v>8174</v>
      </c>
      <c r="K183" s="145"/>
      <c r="L183" s="145"/>
      <c r="M183" s="144">
        <v>8204</v>
      </c>
      <c r="N183" s="144">
        <v>8204</v>
      </c>
      <c r="O183" s="146"/>
      <c r="P183" s="146"/>
      <c r="Q183" s="144">
        <v>2265</v>
      </c>
      <c r="R183" s="145">
        <v>2265</v>
      </c>
      <c r="S183" s="145">
        <v>2265</v>
      </c>
      <c r="T183" s="145">
        <v>2265</v>
      </c>
      <c r="U183" s="145">
        <f>V183</f>
        <v>7480</v>
      </c>
      <c r="V183" s="145">
        <f>5980+1500</f>
        <v>7480</v>
      </c>
      <c r="W183" s="145">
        <f>X183</f>
        <v>0</v>
      </c>
      <c r="X183" s="145"/>
      <c r="Y183" s="146"/>
      <c r="Z183" s="146"/>
      <c r="AB183" s="138"/>
      <c r="AC183" s="138"/>
      <c r="AD183" s="138"/>
      <c r="AE183" s="138"/>
      <c r="AF183" s="139">
        <v>2224</v>
      </c>
      <c r="AK183" s="147"/>
    </row>
    <row r="184" spans="1:41" s="139" customFormat="1" ht="47.25" customHeight="1" x14ac:dyDescent="0.25">
      <c r="A184" s="141"/>
      <c r="B184" s="142" t="s">
        <v>335</v>
      </c>
      <c r="C184" s="148" t="s">
        <v>336</v>
      </c>
      <c r="D184" s="143" t="s">
        <v>337</v>
      </c>
      <c r="E184" s="143" t="s">
        <v>333</v>
      </c>
      <c r="F184" s="141"/>
      <c r="G184" s="144">
        <v>13000</v>
      </c>
      <c r="H184" s="144">
        <v>12950</v>
      </c>
      <c r="I184" s="144">
        <v>13000</v>
      </c>
      <c r="J184" s="144">
        <v>12950</v>
      </c>
      <c r="K184" s="145"/>
      <c r="L184" s="145"/>
      <c r="M184" s="144">
        <v>2100</v>
      </c>
      <c r="N184" s="144">
        <v>2100</v>
      </c>
      <c r="O184" s="146"/>
      <c r="P184" s="146"/>
      <c r="Q184" s="144">
        <v>2100</v>
      </c>
      <c r="R184" s="145">
        <v>2100</v>
      </c>
      <c r="S184" s="145">
        <v>2100</v>
      </c>
      <c r="T184" s="145">
        <v>2100</v>
      </c>
      <c r="U184" s="145">
        <v>8902</v>
      </c>
      <c r="V184" s="145">
        <v>8902</v>
      </c>
      <c r="W184" s="145">
        <f>X184</f>
        <v>3989.6</v>
      </c>
      <c r="X184" s="145">
        <f>J184-V184-58.4</f>
        <v>3989.6</v>
      </c>
      <c r="Y184" s="146"/>
      <c r="Z184" s="146"/>
      <c r="AA184" s="141" t="s">
        <v>162</v>
      </c>
      <c r="AB184" s="138"/>
      <c r="AC184" s="138"/>
      <c r="AD184" s="138"/>
      <c r="AE184" s="138"/>
    </row>
    <row r="185" spans="1:41" s="139" customFormat="1" ht="30" customHeight="1" x14ac:dyDescent="0.25">
      <c r="A185" s="141"/>
      <c r="B185" s="140" t="s">
        <v>338</v>
      </c>
      <c r="C185" s="149"/>
      <c r="D185" s="150"/>
      <c r="E185" s="151"/>
      <c r="F185" s="133"/>
      <c r="G185" s="152">
        <f>SUM(G186:G190)</f>
        <v>35412.9</v>
      </c>
      <c r="H185" s="152">
        <f t="shared" ref="H185:AD185" si="88">SUM(H186:H190)</f>
        <v>35322.9</v>
      </c>
      <c r="I185" s="152">
        <f t="shared" si="88"/>
        <v>35412.9</v>
      </c>
      <c r="J185" s="152">
        <f t="shared" si="88"/>
        <v>35322.9</v>
      </c>
      <c r="K185" s="152">
        <f t="shared" si="88"/>
        <v>0</v>
      </c>
      <c r="L185" s="152">
        <f t="shared" si="88"/>
        <v>0</v>
      </c>
      <c r="M185" s="152">
        <f t="shared" si="88"/>
        <v>400</v>
      </c>
      <c r="N185" s="152">
        <f t="shared" si="88"/>
        <v>400</v>
      </c>
      <c r="O185" s="153">
        <f t="shared" si="88"/>
        <v>0</v>
      </c>
      <c r="P185" s="153">
        <f t="shared" si="88"/>
        <v>0</v>
      </c>
      <c r="Q185" s="152">
        <f t="shared" si="88"/>
        <v>400</v>
      </c>
      <c r="R185" s="152">
        <f t="shared" si="88"/>
        <v>400</v>
      </c>
      <c r="S185" s="152">
        <f t="shared" si="88"/>
        <v>400</v>
      </c>
      <c r="T185" s="152">
        <f t="shared" si="88"/>
        <v>400</v>
      </c>
      <c r="U185" s="152">
        <f t="shared" si="88"/>
        <v>400</v>
      </c>
      <c r="V185" s="152">
        <f t="shared" si="88"/>
        <v>400</v>
      </c>
      <c r="W185" s="152">
        <f t="shared" si="88"/>
        <v>8140</v>
      </c>
      <c r="X185" s="152">
        <f t="shared" si="88"/>
        <v>8140</v>
      </c>
      <c r="Y185" s="153">
        <f t="shared" si="88"/>
        <v>0</v>
      </c>
      <c r="Z185" s="153">
        <f t="shared" si="88"/>
        <v>0</v>
      </c>
      <c r="AA185" s="153">
        <f t="shared" si="88"/>
        <v>0</v>
      </c>
      <c r="AB185" s="153">
        <f t="shared" si="88"/>
        <v>0</v>
      </c>
      <c r="AC185" s="153">
        <f t="shared" si="88"/>
        <v>0</v>
      </c>
      <c r="AD185" s="153">
        <f t="shared" si="88"/>
        <v>0</v>
      </c>
      <c r="AE185" s="154"/>
    </row>
    <row r="186" spans="1:41" s="139" customFormat="1" ht="47.25" customHeight="1" x14ac:dyDescent="0.25">
      <c r="A186" s="141"/>
      <c r="B186" s="142" t="s">
        <v>339</v>
      </c>
      <c r="C186" s="148" t="s">
        <v>340</v>
      </c>
      <c r="D186" s="143" t="s">
        <v>341</v>
      </c>
      <c r="E186" s="143" t="s">
        <v>342</v>
      </c>
      <c r="F186" s="141"/>
      <c r="G186" s="144">
        <v>10200</v>
      </c>
      <c r="H186" s="144">
        <v>10160</v>
      </c>
      <c r="I186" s="144">
        <v>10200</v>
      </c>
      <c r="J186" s="144">
        <v>10160</v>
      </c>
      <c r="K186" s="145"/>
      <c r="L186" s="145"/>
      <c r="M186" s="144">
        <f>N186</f>
        <v>200</v>
      </c>
      <c r="N186" s="144">
        <v>200</v>
      </c>
      <c r="O186" s="146"/>
      <c r="P186" s="146"/>
      <c r="Q186" s="145">
        <v>200</v>
      </c>
      <c r="R186" s="145">
        <v>200</v>
      </c>
      <c r="S186" s="145">
        <v>200</v>
      </c>
      <c r="T186" s="145">
        <v>200</v>
      </c>
      <c r="U186" s="145">
        <v>200</v>
      </c>
      <c r="V186" s="145">
        <v>200</v>
      </c>
      <c r="W186" s="145">
        <f>X186</f>
        <v>4000</v>
      </c>
      <c r="X186" s="145">
        <v>4000</v>
      </c>
      <c r="Y186" s="146"/>
      <c r="Z186" s="146"/>
      <c r="AA186" s="141"/>
      <c r="AB186" s="138"/>
      <c r="AC186" s="138"/>
      <c r="AD186" s="138"/>
      <c r="AE186" s="138"/>
    </row>
    <row r="187" spans="1:41" s="139" customFormat="1" ht="47.25" customHeight="1" x14ac:dyDescent="0.25">
      <c r="A187" s="141"/>
      <c r="B187" s="142" t="s">
        <v>343</v>
      </c>
      <c r="C187" s="148" t="s">
        <v>336</v>
      </c>
      <c r="D187" s="143" t="s">
        <v>344</v>
      </c>
      <c r="E187" s="143" t="s">
        <v>342</v>
      </c>
      <c r="F187" s="141"/>
      <c r="G187" s="144">
        <v>11000</v>
      </c>
      <c r="H187" s="144">
        <f>11000-50</f>
        <v>10950</v>
      </c>
      <c r="I187" s="144">
        <v>11000</v>
      </c>
      <c r="J187" s="144">
        <f>11000-50</f>
        <v>10950</v>
      </c>
      <c r="K187" s="145"/>
      <c r="L187" s="145"/>
      <c r="M187" s="144">
        <f>N187</f>
        <v>200</v>
      </c>
      <c r="N187" s="144">
        <v>200</v>
      </c>
      <c r="O187" s="146"/>
      <c r="P187" s="146"/>
      <c r="Q187" s="145">
        <v>200</v>
      </c>
      <c r="R187" s="145">
        <v>200</v>
      </c>
      <c r="S187" s="145">
        <v>200</v>
      </c>
      <c r="T187" s="145">
        <v>200</v>
      </c>
      <c r="U187" s="145">
        <v>200</v>
      </c>
      <c r="V187" s="145">
        <v>200</v>
      </c>
      <c r="W187" s="145">
        <f t="shared" ref="W187:W191" si="89">X187</f>
        <v>4000</v>
      </c>
      <c r="X187" s="145">
        <v>4000</v>
      </c>
      <c r="Y187" s="146"/>
      <c r="Z187" s="146"/>
      <c r="AA187" s="141"/>
      <c r="AB187" s="138"/>
      <c r="AC187" s="138"/>
      <c r="AD187" s="138"/>
      <c r="AE187" s="138"/>
    </row>
    <row r="188" spans="1:41" s="139" customFormat="1" ht="47.25" customHeight="1" x14ac:dyDescent="0.2">
      <c r="A188" s="141"/>
      <c r="B188" s="155" t="s">
        <v>345</v>
      </c>
      <c r="C188" s="143" t="s">
        <v>340</v>
      </c>
      <c r="D188" s="156" t="s">
        <v>346</v>
      </c>
      <c r="E188" s="143" t="s">
        <v>342</v>
      </c>
      <c r="F188" s="141"/>
      <c r="G188" s="144">
        <v>6560</v>
      </c>
      <c r="H188" s="144">
        <v>6560</v>
      </c>
      <c r="I188" s="144">
        <v>6560</v>
      </c>
      <c r="J188" s="144">
        <v>6560</v>
      </c>
      <c r="K188" s="145"/>
      <c r="L188" s="145"/>
      <c r="M188" s="145"/>
      <c r="N188" s="145"/>
      <c r="O188" s="146"/>
      <c r="P188" s="146"/>
      <c r="Q188" s="145"/>
      <c r="R188" s="145"/>
      <c r="S188" s="145"/>
      <c r="T188" s="145"/>
      <c r="U188" s="145"/>
      <c r="V188" s="145"/>
      <c r="W188" s="145">
        <f t="shared" si="89"/>
        <v>65</v>
      </c>
      <c r="X188" s="145">
        <v>65</v>
      </c>
      <c r="Y188" s="146"/>
      <c r="Z188" s="146"/>
      <c r="AA188" s="141"/>
      <c r="AB188" s="138"/>
      <c r="AC188" s="138"/>
      <c r="AD188" s="138"/>
      <c r="AE188" s="138"/>
    </row>
    <row r="189" spans="1:41" s="139" customFormat="1" ht="47.25" customHeight="1" x14ac:dyDescent="0.2">
      <c r="A189" s="141"/>
      <c r="B189" s="155" t="s">
        <v>347</v>
      </c>
      <c r="C189" s="143" t="s">
        <v>348</v>
      </c>
      <c r="D189" s="143" t="s">
        <v>349</v>
      </c>
      <c r="E189" s="143" t="s">
        <v>342</v>
      </c>
      <c r="F189" s="141"/>
      <c r="G189" s="144">
        <v>5550</v>
      </c>
      <c r="H189" s="144">
        <v>5550</v>
      </c>
      <c r="I189" s="144">
        <v>5550</v>
      </c>
      <c r="J189" s="144">
        <v>5550</v>
      </c>
      <c r="K189" s="145"/>
      <c r="L189" s="145"/>
      <c r="M189" s="145"/>
      <c r="N189" s="145"/>
      <c r="O189" s="146"/>
      <c r="P189" s="146"/>
      <c r="Q189" s="145"/>
      <c r="R189" s="145"/>
      <c r="S189" s="145"/>
      <c r="T189" s="145"/>
      <c r="U189" s="145"/>
      <c r="V189" s="145"/>
      <c r="W189" s="145">
        <f t="shared" si="89"/>
        <v>55</v>
      </c>
      <c r="X189" s="145">
        <v>55</v>
      </c>
      <c r="Y189" s="146"/>
      <c r="Z189" s="146"/>
      <c r="AA189" s="141"/>
      <c r="AB189" s="138"/>
      <c r="AC189" s="138"/>
      <c r="AD189" s="138"/>
      <c r="AE189" s="138"/>
    </row>
    <row r="190" spans="1:41" s="139" customFormat="1" ht="47.25" customHeight="1" x14ac:dyDescent="0.2">
      <c r="A190" s="141"/>
      <c r="B190" s="155" t="s">
        <v>350</v>
      </c>
      <c r="C190" s="143" t="s">
        <v>351</v>
      </c>
      <c r="D190" s="143" t="s">
        <v>352</v>
      </c>
      <c r="E190" s="143" t="s">
        <v>342</v>
      </c>
      <c r="F190" s="141"/>
      <c r="G190" s="144">
        <v>2102.9</v>
      </c>
      <c r="H190" s="144">
        <v>2102.9</v>
      </c>
      <c r="I190" s="144">
        <v>2102.9</v>
      </c>
      <c r="J190" s="144">
        <v>2102.9</v>
      </c>
      <c r="K190" s="145"/>
      <c r="L190" s="145"/>
      <c r="M190" s="145"/>
      <c r="N190" s="145"/>
      <c r="O190" s="146"/>
      <c r="P190" s="146"/>
      <c r="Q190" s="145"/>
      <c r="R190" s="145"/>
      <c r="S190" s="145"/>
      <c r="T190" s="145"/>
      <c r="U190" s="145"/>
      <c r="V190" s="145"/>
      <c r="W190" s="145">
        <f t="shared" si="89"/>
        <v>20</v>
      </c>
      <c r="X190" s="145">
        <v>20</v>
      </c>
      <c r="Y190" s="146"/>
      <c r="Z190" s="146"/>
      <c r="AA190" s="141"/>
      <c r="AB190" s="138"/>
      <c r="AC190" s="138"/>
      <c r="AD190" s="138"/>
      <c r="AE190" s="138"/>
    </row>
    <row r="191" spans="1:41" s="139" customFormat="1" ht="32.25" customHeight="1" x14ac:dyDescent="0.2">
      <c r="A191" s="133"/>
      <c r="B191" s="134" t="s">
        <v>99</v>
      </c>
      <c r="C191" s="151"/>
      <c r="D191" s="151"/>
      <c r="E191" s="151"/>
      <c r="F191" s="133"/>
      <c r="G191" s="152"/>
      <c r="H191" s="152"/>
      <c r="I191" s="152"/>
      <c r="J191" s="152"/>
      <c r="K191" s="135"/>
      <c r="L191" s="135"/>
      <c r="M191" s="135"/>
      <c r="N191" s="135"/>
      <c r="O191" s="136"/>
      <c r="P191" s="136"/>
      <c r="Q191" s="135"/>
      <c r="R191" s="135"/>
      <c r="S191" s="135"/>
      <c r="T191" s="135"/>
      <c r="U191" s="135"/>
      <c r="V191" s="135"/>
      <c r="W191" s="135">
        <f t="shared" si="89"/>
        <v>21414.400000000001</v>
      </c>
      <c r="X191" s="135">
        <f>33544-X182-X185</f>
        <v>21414.400000000001</v>
      </c>
      <c r="Y191" s="136"/>
      <c r="Z191" s="136"/>
      <c r="AA191" s="133"/>
      <c r="AB191" s="138"/>
      <c r="AC191" s="138"/>
      <c r="AD191" s="138"/>
      <c r="AE191" s="138"/>
      <c r="AF191" s="139">
        <v>33544.300000000003</v>
      </c>
      <c r="AG191" s="139">
        <f>+W191-AF191</f>
        <v>-12129.900000000001</v>
      </c>
    </row>
    <row r="192" spans="1:41" s="139" customFormat="1" ht="34.5" customHeight="1" x14ac:dyDescent="0.2">
      <c r="A192" s="133"/>
      <c r="B192" s="134" t="s">
        <v>353</v>
      </c>
      <c r="C192" s="151"/>
      <c r="D192" s="133"/>
      <c r="E192" s="133"/>
      <c r="F192" s="133"/>
      <c r="G192" s="157">
        <f>+G193+G204</f>
        <v>68852</v>
      </c>
      <c r="H192" s="157">
        <f t="shared" ref="H192:AA192" si="90">+H193+H204</f>
        <v>68674</v>
      </c>
      <c r="I192" s="157">
        <f t="shared" si="90"/>
        <v>56352</v>
      </c>
      <c r="J192" s="157">
        <f t="shared" si="90"/>
        <v>56174</v>
      </c>
      <c r="K192" s="157">
        <f t="shared" si="90"/>
        <v>0</v>
      </c>
      <c r="L192" s="157">
        <f t="shared" si="90"/>
        <v>0</v>
      </c>
      <c r="M192" s="157">
        <f t="shared" si="90"/>
        <v>5200</v>
      </c>
      <c r="N192" s="157">
        <f t="shared" si="90"/>
        <v>5200</v>
      </c>
      <c r="O192" s="133">
        <f t="shared" si="90"/>
        <v>0</v>
      </c>
      <c r="P192" s="133">
        <f t="shared" si="90"/>
        <v>0</v>
      </c>
      <c r="Q192" s="157">
        <f t="shared" si="90"/>
        <v>5200</v>
      </c>
      <c r="R192" s="157">
        <f t="shared" si="90"/>
        <v>5200</v>
      </c>
      <c r="S192" s="157">
        <f t="shared" si="90"/>
        <v>1594</v>
      </c>
      <c r="T192" s="157">
        <f t="shared" si="90"/>
        <v>1594</v>
      </c>
      <c r="U192" s="157">
        <f t="shared" si="90"/>
        <v>1594</v>
      </c>
      <c r="V192" s="157">
        <f t="shared" si="90"/>
        <v>1594</v>
      </c>
      <c r="W192" s="157">
        <f t="shared" si="90"/>
        <v>35279</v>
      </c>
      <c r="X192" s="158">
        <f t="shared" si="90"/>
        <v>35279</v>
      </c>
      <c r="Y192" s="133">
        <f t="shared" si="90"/>
        <v>0</v>
      </c>
      <c r="Z192" s="133">
        <f t="shared" si="90"/>
        <v>0</v>
      </c>
      <c r="AA192" s="133">
        <f t="shared" si="90"/>
        <v>0</v>
      </c>
      <c r="AB192" s="138"/>
      <c r="AC192" s="138"/>
      <c r="AD192" s="138"/>
      <c r="AE192" s="138"/>
      <c r="AF192" s="139">
        <v>35279.4</v>
      </c>
      <c r="AG192" s="139">
        <f>AF192-X192</f>
        <v>0.40000000000145519</v>
      </c>
    </row>
    <row r="193" spans="1:32" s="147" customFormat="1" ht="47.25" customHeight="1" x14ac:dyDescent="0.2">
      <c r="A193" s="141"/>
      <c r="B193" s="159" t="s">
        <v>354</v>
      </c>
      <c r="C193" s="151"/>
      <c r="D193" s="133"/>
      <c r="E193" s="133"/>
      <c r="F193" s="133"/>
      <c r="G193" s="157">
        <f>SUM(G194:G203)</f>
        <v>56352</v>
      </c>
      <c r="H193" s="157">
        <f t="shared" ref="H193:AA193" si="91">SUM(H194:H203)</f>
        <v>56174</v>
      </c>
      <c r="I193" s="157">
        <f t="shared" si="91"/>
        <v>56352</v>
      </c>
      <c r="J193" s="157">
        <f t="shared" si="91"/>
        <v>56174</v>
      </c>
      <c r="K193" s="157">
        <f t="shared" si="91"/>
        <v>0</v>
      </c>
      <c r="L193" s="157">
        <f t="shared" si="91"/>
        <v>0</v>
      </c>
      <c r="M193" s="157">
        <f t="shared" si="91"/>
        <v>5200</v>
      </c>
      <c r="N193" s="157">
        <f t="shared" si="91"/>
        <v>5200</v>
      </c>
      <c r="O193" s="133">
        <f t="shared" si="91"/>
        <v>0</v>
      </c>
      <c r="P193" s="133">
        <f t="shared" si="91"/>
        <v>0</v>
      </c>
      <c r="Q193" s="157">
        <f t="shared" si="91"/>
        <v>5200</v>
      </c>
      <c r="R193" s="157">
        <f t="shared" si="91"/>
        <v>5200</v>
      </c>
      <c r="S193" s="157">
        <f t="shared" si="91"/>
        <v>1594</v>
      </c>
      <c r="T193" s="157">
        <f t="shared" si="91"/>
        <v>1594</v>
      </c>
      <c r="U193" s="157">
        <f t="shared" si="91"/>
        <v>1594</v>
      </c>
      <c r="V193" s="157">
        <f t="shared" si="91"/>
        <v>1594</v>
      </c>
      <c r="W193" s="157">
        <f t="shared" si="91"/>
        <v>29279</v>
      </c>
      <c r="X193" s="158">
        <f t="shared" si="91"/>
        <v>29279</v>
      </c>
      <c r="Y193" s="133">
        <f t="shared" si="91"/>
        <v>0</v>
      </c>
      <c r="Z193" s="133">
        <f t="shared" si="91"/>
        <v>0</v>
      </c>
      <c r="AA193" s="133">
        <f t="shared" si="91"/>
        <v>0</v>
      </c>
      <c r="AB193" s="160"/>
      <c r="AC193" s="160"/>
      <c r="AD193" s="160"/>
      <c r="AE193" s="160"/>
      <c r="AF193" s="139">
        <v>29279</v>
      </c>
    </row>
    <row r="194" spans="1:32" s="147" customFormat="1" ht="47.25" customHeight="1" x14ac:dyDescent="0.2">
      <c r="A194" s="141"/>
      <c r="B194" s="161" t="s">
        <v>355</v>
      </c>
      <c r="C194" s="143" t="s">
        <v>356</v>
      </c>
      <c r="D194" s="143" t="s">
        <v>357</v>
      </c>
      <c r="E194" s="143" t="s">
        <v>358</v>
      </c>
      <c r="F194" s="162"/>
      <c r="G194" s="163">
        <v>21982</v>
      </c>
      <c r="H194" s="163">
        <v>21982</v>
      </c>
      <c r="I194" s="144">
        <f>SUM(J194:L194)</f>
        <v>21982</v>
      </c>
      <c r="J194" s="145">
        <v>21982</v>
      </c>
      <c r="K194" s="145"/>
      <c r="L194" s="145"/>
      <c r="M194" s="144">
        <f>SUM(N194:P194)</f>
        <v>2000</v>
      </c>
      <c r="N194" s="145">
        <v>2000</v>
      </c>
      <c r="O194" s="146"/>
      <c r="P194" s="146"/>
      <c r="Q194" s="144">
        <f>R194</f>
        <v>2000</v>
      </c>
      <c r="R194" s="145">
        <v>2000</v>
      </c>
      <c r="S194" s="145">
        <v>0</v>
      </c>
      <c r="T194" s="145">
        <v>0</v>
      </c>
      <c r="U194" s="144">
        <f>V194</f>
        <v>0</v>
      </c>
      <c r="V194" s="145"/>
      <c r="W194" s="145">
        <f>X194</f>
        <v>669</v>
      </c>
      <c r="X194" s="164">
        <v>669</v>
      </c>
      <c r="Y194" s="146"/>
      <c r="Z194" s="146"/>
      <c r="AA194" s="141"/>
      <c r="AB194" s="160"/>
      <c r="AC194" s="160"/>
      <c r="AD194" s="160"/>
      <c r="AE194" s="160"/>
      <c r="AF194" s="147">
        <f>AF193-X193</f>
        <v>0</v>
      </c>
    </row>
    <row r="195" spans="1:32" s="147" customFormat="1" ht="47.25" customHeight="1" x14ac:dyDescent="0.2">
      <c r="A195" s="141"/>
      <c r="B195" s="161" t="s">
        <v>359</v>
      </c>
      <c r="C195" s="143" t="s">
        <v>360</v>
      </c>
      <c r="D195" s="143" t="s">
        <v>361</v>
      </c>
      <c r="E195" s="143" t="s">
        <v>358</v>
      </c>
      <c r="F195" s="162"/>
      <c r="G195" s="163">
        <v>2000</v>
      </c>
      <c r="H195" s="163">
        <v>1990</v>
      </c>
      <c r="I195" s="144">
        <v>2000</v>
      </c>
      <c r="J195" s="145">
        <v>1990</v>
      </c>
      <c r="K195" s="145"/>
      <c r="L195" s="145"/>
      <c r="M195" s="144">
        <f t="shared" ref="M195:M203" si="92">SUM(N195:P195)</f>
        <v>200</v>
      </c>
      <c r="N195" s="145">
        <v>200</v>
      </c>
      <c r="O195" s="146"/>
      <c r="P195" s="146"/>
      <c r="Q195" s="144">
        <f t="shared" ref="Q195:Q203" si="93">R195</f>
        <v>200</v>
      </c>
      <c r="R195" s="145">
        <v>200</v>
      </c>
      <c r="S195" s="145">
        <v>170</v>
      </c>
      <c r="T195" s="145">
        <v>170</v>
      </c>
      <c r="U195" s="144">
        <f t="shared" ref="U195:U203" si="94">V195</f>
        <v>170</v>
      </c>
      <c r="V195" s="145">
        <v>170</v>
      </c>
      <c r="W195" s="145">
        <f>X195</f>
        <v>1750.5</v>
      </c>
      <c r="X195" s="164">
        <f>H195-T195-69.5</f>
        <v>1750.5</v>
      </c>
      <c r="Y195" s="146"/>
      <c r="Z195" s="146"/>
      <c r="AA195" s="141" t="s">
        <v>412</v>
      </c>
      <c r="AB195" s="160"/>
      <c r="AC195" s="160"/>
      <c r="AD195" s="160"/>
      <c r="AE195" s="160"/>
    </row>
    <row r="196" spans="1:32" s="147" customFormat="1" ht="47.25" customHeight="1" x14ac:dyDescent="0.2">
      <c r="A196" s="141"/>
      <c r="B196" s="161" t="s">
        <v>362</v>
      </c>
      <c r="C196" s="143" t="s">
        <v>363</v>
      </c>
      <c r="D196" s="143" t="s">
        <v>364</v>
      </c>
      <c r="E196" s="143" t="s">
        <v>358</v>
      </c>
      <c r="F196" s="162"/>
      <c r="G196" s="163">
        <v>5340</v>
      </c>
      <c r="H196" s="163">
        <v>5315</v>
      </c>
      <c r="I196" s="144">
        <f t="shared" ref="I196:J203" si="95">G196</f>
        <v>5340</v>
      </c>
      <c r="J196" s="145">
        <v>5315</v>
      </c>
      <c r="K196" s="145"/>
      <c r="L196" s="145"/>
      <c r="M196" s="144">
        <f t="shared" si="92"/>
        <v>500</v>
      </c>
      <c r="N196" s="145">
        <v>500</v>
      </c>
      <c r="O196" s="146"/>
      <c r="P196" s="146"/>
      <c r="Q196" s="144">
        <f t="shared" si="93"/>
        <v>500</v>
      </c>
      <c r="R196" s="145">
        <v>500</v>
      </c>
      <c r="S196" s="145">
        <v>260</v>
      </c>
      <c r="T196" s="145">
        <v>260</v>
      </c>
      <c r="U196" s="144">
        <f t="shared" si="94"/>
        <v>260</v>
      </c>
      <c r="V196" s="145">
        <v>260</v>
      </c>
      <c r="W196" s="145">
        <f t="shared" ref="W196:W203" si="96">X196</f>
        <v>4697</v>
      </c>
      <c r="X196" s="164">
        <f>J196-T196-358</f>
        <v>4697</v>
      </c>
      <c r="Y196" s="146"/>
      <c r="Z196" s="146"/>
      <c r="AA196" s="141" t="s">
        <v>412</v>
      </c>
      <c r="AB196" s="160"/>
      <c r="AC196" s="160"/>
      <c r="AD196" s="160"/>
      <c r="AE196" s="160"/>
    </row>
    <row r="197" spans="1:32" s="147" customFormat="1" ht="47.25" customHeight="1" x14ac:dyDescent="0.2">
      <c r="A197" s="141"/>
      <c r="B197" s="161" t="s">
        <v>365</v>
      </c>
      <c r="C197" s="143" t="s">
        <v>366</v>
      </c>
      <c r="D197" s="143" t="s">
        <v>367</v>
      </c>
      <c r="E197" s="143" t="s">
        <v>358</v>
      </c>
      <c r="F197" s="162"/>
      <c r="G197" s="163">
        <v>2000</v>
      </c>
      <c r="H197" s="163">
        <v>1990</v>
      </c>
      <c r="I197" s="144">
        <f t="shared" si="95"/>
        <v>2000</v>
      </c>
      <c r="J197" s="145">
        <f t="shared" si="95"/>
        <v>1990</v>
      </c>
      <c r="K197" s="145"/>
      <c r="L197" s="145"/>
      <c r="M197" s="144">
        <f t="shared" si="92"/>
        <v>200</v>
      </c>
      <c r="N197" s="145">
        <v>200</v>
      </c>
      <c r="O197" s="146"/>
      <c r="P197" s="146"/>
      <c r="Q197" s="144">
        <f t="shared" si="93"/>
        <v>200</v>
      </c>
      <c r="R197" s="145">
        <v>200</v>
      </c>
      <c r="S197" s="145">
        <v>85</v>
      </c>
      <c r="T197" s="145">
        <v>85</v>
      </c>
      <c r="U197" s="144">
        <f t="shared" si="94"/>
        <v>85</v>
      </c>
      <c r="V197" s="145">
        <v>85</v>
      </c>
      <c r="W197" s="145">
        <f t="shared" si="96"/>
        <v>1812.5</v>
      </c>
      <c r="X197" s="164">
        <f>J197-V197-92.5</f>
        <v>1812.5</v>
      </c>
      <c r="Y197" s="146"/>
      <c r="Z197" s="146"/>
      <c r="AA197" s="141" t="s">
        <v>412</v>
      </c>
      <c r="AB197" s="160"/>
      <c r="AC197" s="160"/>
      <c r="AD197" s="160"/>
      <c r="AE197" s="160"/>
    </row>
    <row r="198" spans="1:32" s="147" customFormat="1" ht="47.25" customHeight="1" x14ac:dyDescent="0.2">
      <c r="A198" s="141"/>
      <c r="B198" s="161" t="s">
        <v>368</v>
      </c>
      <c r="C198" s="143" t="s">
        <v>369</v>
      </c>
      <c r="D198" s="143" t="s">
        <v>370</v>
      </c>
      <c r="E198" s="143" t="s">
        <v>358</v>
      </c>
      <c r="F198" s="162"/>
      <c r="G198" s="163">
        <v>6330</v>
      </c>
      <c r="H198" s="163">
        <v>6295</v>
      </c>
      <c r="I198" s="144">
        <f t="shared" si="95"/>
        <v>6330</v>
      </c>
      <c r="J198" s="145">
        <f t="shared" si="95"/>
        <v>6295</v>
      </c>
      <c r="K198" s="145"/>
      <c r="L198" s="145"/>
      <c r="M198" s="144">
        <f t="shared" si="92"/>
        <v>600</v>
      </c>
      <c r="N198" s="145">
        <v>600</v>
      </c>
      <c r="O198" s="146"/>
      <c r="P198" s="146"/>
      <c r="Q198" s="144">
        <f t="shared" si="93"/>
        <v>600</v>
      </c>
      <c r="R198" s="145">
        <v>600</v>
      </c>
      <c r="S198" s="145">
        <v>240</v>
      </c>
      <c r="T198" s="145">
        <v>240</v>
      </c>
      <c r="U198" s="144">
        <f t="shared" si="94"/>
        <v>240</v>
      </c>
      <c r="V198" s="145">
        <v>240</v>
      </c>
      <c r="W198" s="145">
        <f t="shared" si="96"/>
        <v>4753.6000000000004</v>
      </c>
      <c r="X198" s="164">
        <f>J198-T198-1301.4</f>
        <v>4753.6000000000004</v>
      </c>
      <c r="Y198" s="146"/>
      <c r="Z198" s="146"/>
      <c r="AA198" s="141" t="s">
        <v>412</v>
      </c>
      <c r="AB198" s="160"/>
      <c r="AC198" s="160"/>
      <c r="AD198" s="160"/>
      <c r="AE198" s="160"/>
    </row>
    <row r="199" spans="1:32" s="147" customFormat="1" ht="47.25" customHeight="1" x14ac:dyDescent="0.2">
      <c r="A199" s="141"/>
      <c r="B199" s="161" t="s">
        <v>371</v>
      </c>
      <c r="C199" s="143" t="s">
        <v>372</v>
      </c>
      <c r="D199" s="143" t="s">
        <v>373</v>
      </c>
      <c r="E199" s="143" t="s">
        <v>358</v>
      </c>
      <c r="F199" s="162"/>
      <c r="G199" s="163">
        <v>4500</v>
      </c>
      <c r="H199" s="163">
        <v>4475</v>
      </c>
      <c r="I199" s="144">
        <f t="shared" si="95"/>
        <v>4500</v>
      </c>
      <c r="J199" s="145">
        <f t="shared" si="95"/>
        <v>4475</v>
      </c>
      <c r="K199" s="145"/>
      <c r="L199" s="145"/>
      <c r="M199" s="144">
        <f t="shared" si="92"/>
        <v>400</v>
      </c>
      <c r="N199" s="145">
        <v>400</v>
      </c>
      <c r="O199" s="146"/>
      <c r="P199" s="146"/>
      <c r="Q199" s="144">
        <f t="shared" si="93"/>
        <v>400</v>
      </c>
      <c r="R199" s="145">
        <v>400</v>
      </c>
      <c r="S199" s="145">
        <v>190</v>
      </c>
      <c r="T199" s="145">
        <v>190</v>
      </c>
      <c r="U199" s="144">
        <f t="shared" si="94"/>
        <v>190</v>
      </c>
      <c r="V199" s="145">
        <v>190</v>
      </c>
      <c r="W199" s="145">
        <f t="shared" si="96"/>
        <v>4106.3999999999996</v>
      </c>
      <c r="X199" s="164">
        <f>H199-T199-178.6</f>
        <v>4106.3999999999996</v>
      </c>
      <c r="Y199" s="146"/>
      <c r="Z199" s="146"/>
      <c r="AA199" s="141" t="s">
        <v>412</v>
      </c>
      <c r="AB199" s="160"/>
      <c r="AC199" s="160"/>
      <c r="AD199" s="160"/>
      <c r="AE199" s="160"/>
    </row>
    <row r="200" spans="1:32" s="147" customFormat="1" ht="47.25" customHeight="1" x14ac:dyDescent="0.2">
      <c r="A200" s="141"/>
      <c r="B200" s="161" t="s">
        <v>374</v>
      </c>
      <c r="C200" s="143" t="s">
        <v>363</v>
      </c>
      <c r="D200" s="143" t="s">
        <v>375</v>
      </c>
      <c r="E200" s="143" t="s">
        <v>358</v>
      </c>
      <c r="F200" s="162"/>
      <c r="G200" s="163">
        <v>3200</v>
      </c>
      <c r="H200" s="163">
        <v>3185</v>
      </c>
      <c r="I200" s="144">
        <f t="shared" si="95"/>
        <v>3200</v>
      </c>
      <c r="J200" s="145">
        <f t="shared" si="95"/>
        <v>3185</v>
      </c>
      <c r="K200" s="145"/>
      <c r="L200" s="145"/>
      <c r="M200" s="144">
        <f t="shared" si="92"/>
        <v>300</v>
      </c>
      <c r="N200" s="145">
        <v>300</v>
      </c>
      <c r="O200" s="146"/>
      <c r="P200" s="146"/>
      <c r="Q200" s="144">
        <f t="shared" si="93"/>
        <v>300</v>
      </c>
      <c r="R200" s="145">
        <v>300</v>
      </c>
      <c r="S200" s="145">
        <v>235</v>
      </c>
      <c r="T200" s="145">
        <v>235</v>
      </c>
      <c r="U200" s="144">
        <f t="shared" si="94"/>
        <v>235</v>
      </c>
      <c r="V200" s="145">
        <v>235</v>
      </c>
      <c r="W200" s="145">
        <f t="shared" si="96"/>
        <v>2805.5</v>
      </c>
      <c r="X200" s="164">
        <f>H200-T200-144.5</f>
        <v>2805.5</v>
      </c>
      <c r="Y200" s="146"/>
      <c r="Z200" s="146"/>
      <c r="AA200" s="141" t="s">
        <v>412</v>
      </c>
      <c r="AB200" s="160"/>
      <c r="AC200" s="160"/>
      <c r="AD200" s="160"/>
      <c r="AE200" s="160"/>
    </row>
    <row r="201" spans="1:32" s="147" customFormat="1" ht="47.25" customHeight="1" x14ac:dyDescent="0.2">
      <c r="A201" s="141"/>
      <c r="B201" s="161" t="s">
        <v>376</v>
      </c>
      <c r="C201" s="143" t="s">
        <v>377</v>
      </c>
      <c r="D201" s="143" t="s">
        <v>378</v>
      </c>
      <c r="E201" s="143" t="s">
        <v>358</v>
      </c>
      <c r="F201" s="162"/>
      <c r="G201" s="163">
        <v>2500</v>
      </c>
      <c r="H201" s="163">
        <v>2485</v>
      </c>
      <c r="I201" s="144">
        <f t="shared" si="95"/>
        <v>2500</v>
      </c>
      <c r="J201" s="145">
        <f t="shared" si="95"/>
        <v>2485</v>
      </c>
      <c r="K201" s="145"/>
      <c r="L201" s="145"/>
      <c r="M201" s="144">
        <f t="shared" si="92"/>
        <v>200</v>
      </c>
      <c r="N201" s="145">
        <v>200</v>
      </c>
      <c r="O201" s="146"/>
      <c r="P201" s="146"/>
      <c r="Q201" s="144">
        <f t="shared" si="93"/>
        <v>200</v>
      </c>
      <c r="R201" s="145">
        <v>200</v>
      </c>
      <c r="S201" s="145">
        <v>84</v>
      </c>
      <c r="T201" s="145">
        <v>84</v>
      </c>
      <c r="U201" s="144">
        <f t="shared" si="94"/>
        <v>84</v>
      </c>
      <c r="V201" s="145">
        <v>84</v>
      </c>
      <c r="W201" s="145">
        <f t="shared" si="96"/>
        <v>2041</v>
      </c>
      <c r="X201" s="164">
        <f>J201-T201-360</f>
        <v>2041</v>
      </c>
      <c r="Y201" s="146"/>
      <c r="Z201" s="146"/>
      <c r="AA201" s="141" t="s">
        <v>412</v>
      </c>
      <c r="AB201" s="160"/>
      <c r="AC201" s="160"/>
      <c r="AD201" s="160"/>
      <c r="AE201" s="160"/>
    </row>
    <row r="202" spans="1:32" s="166" customFormat="1" ht="47.25" customHeight="1" x14ac:dyDescent="0.2">
      <c r="A202" s="165"/>
      <c r="B202" s="161" t="s">
        <v>379</v>
      </c>
      <c r="C202" s="143" t="s">
        <v>363</v>
      </c>
      <c r="D202" s="143" t="s">
        <v>380</v>
      </c>
      <c r="E202" s="143" t="s">
        <v>358</v>
      </c>
      <c r="F202" s="162"/>
      <c r="G202" s="163">
        <v>3500</v>
      </c>
      <c r="H202" s="163">
        <v>3482</v>
      </c>
      <c r="I202" s="144">
        <f t="shared" si="95"/>
        <v>3500</v>
      </c>
      <c r="J202" s="145">
        <f t="shared" si="95"/>
        <v>3482</v>
      </c>
      <c r="K202" s="145"/>
      <c r="L202" s="145"/>
      <c r="M202" s="144">
        <f t="shared" si="92"/>
        <v>300</v>
      </c>
      <c r="N202" s="145">
        <v>300</v>
      </c>
      <c r="O202" s="146"/>
      <c r="P202" s="146"/>
      <c r="Q202" s="144">
        <f t="shared" si="93"/>
        <v>300</v>
      </c>
      <c r="R202" s="145">
        <v>300</v>
      </c>
      <c r="S202" s="145">
        <v>160</v>
      </c>
      <c r="T202" s="145">
        <v>160</v>
      </c>
      <c r="U202" s="144">
        <f t="shared" si="94"/>
        <v>160</v>
      </c>
      <c r="V202" s="145">
        <v>160</v>
      </c>
      <c r="W202" s="145">
        <f t="shared" si="96"/>
        <v>2850.2</v>
      </c>
      <c r="X202" s="164">
        <f>H202-T202-471.8</f>
        <v>2850.2</v>
      </c>
      <c r="Y202" s="146"/>
      <c r="Z202" s="146"/>
      <c r="AA202" s="141" t="s">
        <v>412</v>
      </c>
    </row>
    <row r="203" spans="1:32" s="166" customFormat="1" ht="47.25" customHeight="1" x14ac:dyDescent="0.2">
      <c r="A203" s="165"/>
      <c r="B203" s="161" t="s">
        <v>381</v>
      </c>
      <c r="C203" s="143" t="s">
        <v>356</v>
      </c>
      <c r="D203" s="143" t="s">
        <v>382</v>
      </c>
      <c r="E203" s="143" t="s">
        <v>358</v>
      </c>
      <c r="F203" s="165"/>
      <c r="G203" s="163">
        <v>5000</v>
      </c>
      <c r="H203" s="163">
        <v>4975</v>
      </c>
      <c r="I203" s="144">
        <f t="shared" si="95"/>
        <v>5000</v>
      </c>
      <c r="J203" s="145">
        <f t="shared" si="95"/>
        <v>4975</v>
      </c>
      <c r="K203" s="167"/>
      <c r="L203" s="167"/>
      <c r="M203" s="144">
        <f t="shared" si="92"/>
        <v>500</v>
      </c>
      <c r="N203" s="145">
        <v>500</v>
      </c>
      <c r="O203" s="165"/>
      <c r="P203" s="165"/>
      <c r="Q203" s="144">
        <f t="shared" si="93"/>
        <v>500</v>
      </c>
      <c r="R203" s="145">
        <v>500</v>
      </c>
      <c r="S203" s="167">
        <v>170</v>
      </c>
      <c r="T203" s="167">
        <v>170</v>
      </c>
      <c r="U203" s="144">
        <f t="shared" si="94"/>
        <v>170</v>
      </c>
      <c r="V203" s="145">
        <v>170</v>
      </c>
      <c r="W203" s="145">
        <f t="shared" si="96"/>
        <v>3793.3</v>
      </c>
      <c r="X203" s="164">
        <f>4450-T203-486.7</f>
        <v>3793.3</v>
      </c>
      <c r="Y203" s="165"/>
      <c r="Z203" s="165"/>
      <c r="AA203" s="141" t="s">
        <v>412</v>
      </c>
    </row>
    <row r="204" spans="1:32" s="172" customFormat="1" ht="47.25" customHeight="1" x14ac:dyDescent="0.2">
      <c r="A204" s="168"/>
      <c r="B204" s="140" t="s">
        <v>383</v>
      </c>
      <c r="C204" s="151"/>
      <c r="D204" s="151"/>
      <c r="E204" s="151"/>
      <c r="F204" s="165"/>
      <c r="G204" s="169">
        <f>+G205</f>
        <v>12500</v>
      </c>
      <c r="H204" s="169">
        <f>+H205</f>
        <v>12500</v>
      </c>
      <c r="I204" s="167"/>
      <c r="J204" s="167"/>
      <c r="K204" s="169">
        <f t="shared" ref="K204:Z204" si="97">+K205</f>
        <v>0</v>
      </c>
      <c r="L204" s="169">
        <f t="shared" si="97"/>
        <v>0</v>
      </c>
      <c r="M204" s="169">
        <f t="shared" si="97"/>
        <v>0</v>
      </c>
      <c r="N204" s="169">
        <f t="shared" si="97"/>
        <v>0</v>
      </c>
      <c r="O204" s="170">
        <f t="shared" si="97"/>
        <v>0</v>
      </c>
      <c r="P204" s="170">
        <f t="shared" si="97"/>
        <v>0</v>
      </c>
      <c r="Q204" s="169">
        <f t="shared" si="97"/>
        <v>0</v>
      </c>
      <c r="R204" s="169">
        <f t="shared" si="97"/>
        <v>0</v>
      </c>
      <c r="S204" s="169">
        <f t="shared" si="97"/>
        <v>0</v>
      </c>
      <c r="T204" s="169">
        <f t="shared" si="97"/>
        <v>0</v>
      </c>
      <c r="U204" s="169">
        <f t="shared" si="97"/>
        <v>0</v>
      </c>
      <c r="V204" s="169">
        <f t="shared" si="97"/>
        <v>0</v>
      </c>
      <c r="W204" s="171">
        <f t="shared" si="97"/>
        <v>6000</v>
      </c>
      <c r="X204" s="171">
        <f t="shared" si="97"/>
        <v>6000</v>
      </c>
      <c r="Y204" s="170">
        <f t="shared" si="97"/>
        <v>0</v>
      </c>
      <c r="Z204" s="170">
        <f t="shared" si="97"/>
        <v>0</v>
      </c>
      <c r="AA204" s="165"/>
    </row>
    <row r="205" spans="1:32" s="172" customFormat="1" ht="47.25" customHeight="1" x14ac:dyDescent="0.2">
      <c r="A205" s="168"/>
      <c r="B205" s="140" t="s">
        <v>384</v>
      </c>
      <c r="C205" s="151" t="s">
        <v>385</v>
      </c>
      <c r="D205" s="151" t="s">
        <v>386</v>
      </c>
      <c r="E205" s="151" t="s">
        <v>201</v>
      </c>
      <c r="F205" s="168"/>
      <c r="G205" s="169">
        <v>12500</v>
      </c>
      <c r="H205" s="169">
        <v>12500</v>
      </c>
      <c r="I205" s="173"/>
      <c r="J205" s="173"/>
      <c r="K205" s="173"/>
      <c r="L205" s="173"/>
      <c r="M205" s="173"/>
      <c r="N205" s="173"/>
      <c r="O205" s="168"/>
      <c r="P205" s="168"/>
      <c r="Q205" s="173"/>
      <c r="R205" s="173"/>
      <c r="S205" s="173"/>
      <c r="T205" s="173"/>
      <c r="U205" s="173"/>
      <c r="V205" s="173"/>
      <c r="W205" s="171">
        <f>+X205</f>
        <v>6000</v>
      </c>
      <c r="X205" s="171">
        <v>6000</v>
      </c>
      <c r="Y205" s="168"/>
      <c r="Z205" s="168"/>
      <c r="AA205" s="168"/>
    </row>
    <row r="206" spans="1:32" s="25" customFormat="1" ht="15.75" customHeight="1" x14ac:dyDescent="0.2">
      <c r="A206" s="20"/>
      <c r="B206" s="21"/>
      <c r="C206" s="20"/>
      <c r="D206" s="20"/>
      <c r="E206" s="20"/>
      <c r="F206" s="20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34"/>
      <c r="T206" s="34"/>
      <c r="U206" s="22"/>
      <c r="V206" s="22"/>
      <c r="W206" s="22"/>
      <c r="X206" s="22"/>
      <c r="Y206" s="22"/>
      <c r="Z206" s="22"/>
      <c r="AA206" s="20"/>
      <c r="AB206" s="26"/>
      <c r="AC206" s="26"/>
      <c r="AD206" s="26"/>
      <c r="AE206" s="26"/>
    </row>
    <row r="207" spans="1:32" s="25" customFormat="1" ht="42" customHeight="1" x14ac:dyDescent="0.2">
      <c r="A207" s="12" t="s">
        <v>387</v>
      </c>
      <c r="B207" s="100" t="s">
        <v>413</v>
      </c>
      <c r="C207" s="101"/>
      <c r="D207" s="101"/>
      <c r="E207" s="101"/>
      <c r="F207" s="101"/>
      <c r="G207" s="102"/>
      <c r="H207" s="102"/>
      <c r="I207" s="103">
        <f>SUM(I208:I216)</f>
        <v>540611.56599999999</v>
      </c>
      <c r="J207" s="103">
        <f t="shared" ref="J207:L207" si="98">SUM(J208:J216)</f>
        <v>500690.8</v>
      </c>
      <c r="K207" s="103">
        <f t="shared" si="98"/>
        <v>0</v>
      </c>
      <c r="L207" s="103">
        <f t="shared" si="98"/>
        <v>0</v>
      </c>
      <c r="M207" s="103">
        <f t="shared" ref="M207" si="99">SUM(M208:M216)</f>
        <v>324821</v>
      </c>
      <c r="N207" s="103">
        <f t="shared" ref="N207" si="100">SUM(N208:N216)</f>
        <v>320486</v>
      </c>
      <c r="O207" s="103">
        <f t="shared" ref="O207" si="101">SUM(O208:O216)</f>
        <v>0</v>
      </c>
      <c r="P207" s="103">
        <f t="shared" ref="P207" si="102">SUM(P208:P216)</f>
        <v>0</v>
      </c>
      <c r="Q207" s="103">
        <f t="shared" ref="Q207" si="103">SUM(Q208:Q216)</f>
        <v>118369.5</v>
      </c>
      <c r="R207" s="103">
        <f t="shared" ref="R207" si="104">SUM(R208:R216)</f>
        <v>116486</v>
      </c>
      <c r="S207" s="103">
        <f t="shared" ref="S207" si="105">SUM(S208:S216)</f>
        <v>74132</v>
      </c>
      <c r="T207" s="103">
        <f t="shared" ref="T207" si="106">SUM(T208:T216)</f>
        <v>69571</v>
      </c>
      <c r="U207" s="103">
        <f t="shared" ref="U207" si="107">SUM(U208:U216)</f>
        <v>324821</v>
      </c>
      <c r="V207" s="103">
        <f t="shared" ref="V207" si="108">SUM(V208:V216)</f>
        <v>320486</v>
      </c>
      <c r="W207" s="103">
        <f t="shared" ref="W207" si="109">SUM(W208:W216)</f>
        <v>118409</v>
      </c>
      <c r="X207" s="103">
        <f t="shared" ref="X207" si="110">SUM(X208:X216)</f>
        <v>118409</v>
      </c>
      <c r="Y207" s="104">
        <f t="shared" ref="Y207:Z207" si="111">SUM(Y208:Y216)</f>
        <v>0</v>
      </c>
      <c r="Z207" s="104">
        <f t="shared" si="111"/>
        <v>0</v>
      </c>
      <c r="AA207" s="105"/>
      <c r="AB207" s="26"/>
      <c r="AC207" s="26"/>
      <c r="AD207" s="26"/>
      <c r="AE207" s="26"/>
    </row>
    <row r="208" spans="1:32" s="25" customFormat="1" ht="42" customHeight="1" x14ac:dyDescent="0.2">
      <c r="A208" s="106" t="s">
        <v>388</v>
      </c>
      <c r="B208" s="100" t="s">
        <v>389</v>
      </c>
      <c r="C208" s="101"/>
      <c r="D208" s="101"/>
      <c r="E208" s="101"/>
      <c r="F208" s="101"/>
      <c r="G208" s="102"/>
      <c r="H208" s="102"/>
      <c r="I208" s="19">
        <v>57260.4</v>
      </c>
      <c r="J208" s="19">
        <v>54695.4</v>
      </c>
      <c r="K208" s="19"/>
      <c r="L208" s="19"/>
      <c r="M208" s="19">
        <v>35794</v>
      </c>
      <c r="N208" s="19">
        <v>35511</v>
      </c>
      <c r="O208" s="19"/>
      <c r="P208" s="19"/>
      <c r="Q208" s="19">
        <v>12856</v>
      </c>
      <c r="R208" s="19">
        <v>12720</v>
      </c>
      <c r="S208" s="19">
        <v>12022</v>
      </c>
      <c r="T208" s="19">
        <v>9661</v>
      </c>
      <c r="U208" s="19">
        <f t="shared" ref="U208:V212" si="112">M208</f>
        <v>35794</v>
      </c>
      <c r="V208" s="19">
        <f t="shared" si="112"/>
        <v>35511</v>
      </c>
      <c r="W208" s="19">
        <v>12938</v>
      </c>
      <c r="X208" s="19">
        <v>12938</v>
      </c>
      <c r="Y208" s="107"/>
      <c r="Z208" s="107"/>
      <c r="AA208" s="107"/>
      <c r="AB208" s="26"/>
      <c r="AC208" s="26"/>
      <c r="AD208" s="26"/>
      <c r="AE208" s="26"/>
    </row>
    <row r="209" spans="1:35" ht="50.25" customHeight="1" x14ac:dyDescent="0.2">
      <c r="A209" s="106" t="s">
        <v>402</v>
      </c>
      <c r="B209" s="100" t="s">
        <v>403</v>
      </c>
      <c r="C209" s="101"/>
      <c r="D209" s="101"/>
      <c r="E209" s="101"/>
      <c r="F209" s="101"/>
      <c r="G209" s="102"/>
      <c r="H209" s="102"/>
      <c r="I209" s="19">
        <v>82593</v>
      </c>
      <c r="J209" s="19">
        <v>82018</v>
      </c>
      <c r="K209" s="19"/>
      <c r="L209" s="19"/>
      <c r="M209" s="19">
        <f>48438-6502</f>
        <v>41936</v>
      </c>
      <c r="N209" s="19">
        <f>48044-6502</f>
        <v>41542</v>
      </c>
      <c r="O209" s="19"/>
      <c r="P209" s="19"/>
      <c r="Q209" s="19">
        <f>20149-6502</f>
        <v>13647</v>
      </c>
      <c r="R209" s="19">
        <f>19880-6502</f>
        <v>13378</v>
      </c>
      <c r="S209" s="19">
        <v>7881</v>
      </c>
      <c r="T209" s="19">
        <v>7881</v>
      </c>
      <c r="U209" s="19">
        <f>M209</f>
        <v>41936</v>
      </c>
      <c r="V209" s="19">
        <f>N209</f>
        <v>41542</v>
      </c>
      <c r="W209" s="19">
        <f>20217+6502</f>
        <v>26719</v>
      </c>
      <c r="X209" s="19">
        <f>20217+6502</f>
        <v>26719</v>
      </c>
      <c r="Y209" s="107"/>
      <c r="Z209" s="107"/>
      <c r="AA209" s="27" t="s">
        <v>409</v>
      </c>
      <c r="AB209" s="2"/>
      <c r="AC209" s="2"/>
      <c r="AD209" s="2"/>
      <c r="AE209" s="2"/>
      <c r="AH209" s="25"/>
      <c r="AI209" s="25"/>
    </row>
    <row r="210" spans="1:35" s="25" customFormat="1" ht="42" customHeight="1" x14ac:dyDescent="0.2">
      <c r="A210" s="106" t="s">
        <v>400</v>
      </c>
      <c r="B210" s="100" t="s">
        <v>401</v>
      </c>
      <c r="C210" s="101"/>
      <c r="D210" s="101"/>
      <c r="E210" s="101"/>
      <c r="F210" s="101"/>
      <c r="G210" s="102"/>
      <c r="H210" s="102"/>
      <c r="I210" s="19">
        <v>105148.33199999999</v>
      </c>
      <c r="J210" s="19">
        <v>79172.399999999994</v>
      </c>
      <c r="K210" s="19"/>
      <c r="L210" s="19"/>
      <c r="M210" s="19">
        <v>49960</v>
      </c>
      <c r="N210" s="19">
        <v>48273</v>
      </c>
      <c r="O210" s="19"/>
      <c r="P210" s="19"/>
      <c r="Q210" s="19">
        <v>18492.5</v>
      </c>
      <c r="R210" s="19">
        <v>18399</v>
      </c>
      <c r="S210" s="19">
        <v>14426</v>
      </c>
      <c r="T210" s="19">
        <v>12776</v>
      </c>
      <c r="U210" s="19">
        <f>M210</f>
        <v>49960</v>
      </c>
      <c r="V210" s="19">
        <f>N210</f>
        <v>48273</v>
      </c>
      <c r="W210" s="19">
        <v>18651</v>
      </c>
      <c r="X210" s="19">
        <v>18651</v>
      </c>
      <c r="Y210" s="107"/>
      <c r="Z210" s="107"/>
      <c r="AA210" s="107"/>
      <c r="AB210" s="26"/>
      <c r="AC210" s="26"/>
      <c r="AD210" s="26"/>
      <c r="AE210" s="26"/>
    </row>
    <row r="211" spans="1:35" s="25" customFormat="1" ht="42" customHeight="1" x14ac:dyDescent="0.2">
      <c r="A211" s="106" t="s">
        <v>390</v>
      </c>
      <c r="B211" s="100" t="s">
        <v>391</v>
      </c>
      <c r="C211" s="101"/>
      <c r="D211" s="101"/>
      <c r="E211" s="101"/>
      <c r="F211" s="101"/>
      <c r="G211" s="102"/>
      <c r="H211" s="102"/>
      <c r="I211" s="19">
        <v>81190</v>
      </c>
      <c r="J211" s="19">
        <v>80482</v>
      </c>
      <c r="K211" s="19"/>
      <c r="L211" s="19"/>
      <c r="M211" s="19">
        <v>50128</v>
      </c>
      <c r="N211" s="19">
        <v>49036</v>
      </c>
      <c r="O211" s="19"/>
      <c r="P211" s="19"/>
      <c r="Q211" s="19">
        <v>20428</v>
      </c>
      <c r="R211" s="19">
        <v>19428</v>
      </c>
      <c r="S211" s="19">
        <v>9344</v>
      </c>
      <c r="T211" s="19">
        <v>9344</v>
      </c>
      <c r="U211" s="19">
        <f t="shared" si="112"/>
        <v>50128</v>
      </c>
      <c r="V211" s="19">
        <f t="shared" si="112"/>
        <v>49036</v>
      </c>
      <c r="W211" s="19">
        <v>19768</v>
      </c>
      <c r="X211" s="19">
        <v>19768</v>
      </c>
      <c r="Y211" s="107"/>
      <c r="Z211" s="107"/>
      <c r="AA211" s="107"/>
      <c r="AB211" s="26"/>
      <c r="AC211" s="26"/>
      <c r="AD211" s="26"/>
      <c r="AE211" s="26"/>
    </row>
    <row r="212" spans="1:35" s="25" customFormat="1" ht="42" customHeight="1" x14ac:dyDescent="0.2">
      <c r="A212" s="106" t="s">
        <v>392</v>
      </c>
      <c r="B212" s="100" t="s">
        <v>393</v>
      </c>
      <c r="C212" s="101"/>
      <c r="D212" s="101"/>
      <c r="E212" s="101"/>
      <c r="F212" s="101"/>
      <c r="G212" s="102"/>
      <c r="H212" s="102"/>
      <c r="I212" s="19">
        <v>44975.834000000003</v>
      </c>
      <c r="J212" s="19">
        <v>44716</v>
      </c>
      <c r="K212" s="19"/>
      <c r="L212" s="19"/>
      <c r="M212" s="19">
        <v>27269</v>
      </c>
      <c r="N212" s="19">
        <v>27099</v>
      </c>
      <c r="O212" s="19"/>
      <c r="P212" s="19"/>
      <c r="Q212" s="19">
        <v>10921</v>
      </c>
      <c r="R212" s="19">
        <v>10791</v>
      </c>
      <c r="S212" s="19">
        <v>4741</v>
      </c>
      <c r="T212" s="19">
        <v>4739</v>
      </c>
      <c r="U212" s="19">
        <f t="shared" si="112"/>
        <v>27269</v>
      </c>
      <c r="V212" s="19">
        <f t="shared" si="112"/>
        <v>27099</v>
      </c>
      <c r="W212" s="19">
        <v>10976</v>
      </c>
      <c r="X212" s="19">
        <v>10976</v>
      </c>
      <c r="Y212" s="107"/>
      <c r="Z212" s="107"/>
      <c r="AA212" s="107"/>
      <c r="AB212" s="26"/>
      <c r="AC212" s="26"/>
      <c r="AD212" s="26"/>
      <c r="AE212" s="26"/>
    </row>
    <row r="213" spans="1:35" s="25" customFormat="1" ht="42" customHeight="1" x14ac:dyDescent="0.2">
      <c r="A213" s="106" t="s">
        <v>396</v>
      </c>
      <c r="B213" s="100" t="s">
        <v>397</v>
      </c>
      <c r="C213" s="101"/>
      <c r="D213" s="101"/>
      <c r="E213" s="101"/>
      <c r="F213" s="101"/>
      <c r="G213" s="102"/>
      <c r="H213" s="102"/>
      <c r="I213" s="19">
        <v>68596</v>
      </c>
      <c r="J213" s="19">
        <v>59573</v>
      </c>
      <c r="K213" s="19"/>
      <c r="L213" s="19"/>
      <c r="M213" s="19">
        <v>43405</v>
      </c>
      <c r="N213" s="19">
        <v>43185</v>
      </c>
      <c r="O213" s="19"/>
      <c r="P213" s="19"/>
      <c r="Q213" s="19">
        <v>13136</v>
      </c>
      <c r="R213" s="19">
        <v>13051</v>
      </c>
      <c r="S213" s="19">
        <v>8230</v>
      </c>
      <c r="T213" s="19">
        <v>8230</v>
      </c>
      <c r="U213" s="19">
        <f>M213</f>
        <v>43405</v>
      </c>
      <c r="V213" s="19">
        <f>N213</f>
        <v>43185</v>
      </c>
      <c r="W213" s="19">
        <v>13279</v>
      </c>
      <c r="X213" s="19">
        <v>13279</v>
      </c>
      <c r="Y213" s="107"/>
      <c r="Z213" s="107"/>
      <c r="AA213" s="107"/>
      <c r="AB213" s="26"/>
      <c r="AC213" s="26"/>
      <c r="AD213" s="26"/>
      <c r="AE213" s="26"/>
    </row>
    <row r="214" spans="1:35" s="25" customFormat="1" ht="64.5" customHeight="1" x14ac:dyDescent="0.2">
      <c r="A214" s="106" t="s">
        <v>394</v>
      </c>
      <c r="B214" s="100" t="s">
        <v>395</v>
      </c>
      <c r="C214" s="101"/>
      <c r="D214" s="101"/>
      <c r="E214" s="101"/>
      <c r="F214" s="101"/>
      <c r="G214" s="102"/>
      <c r="H214" s="102"/>
      <c r="I214" s="19">
        <v>50652</v>
      </c>
      <c r="J214" s="19">
        <v>50652</v>
      </c>
      <c r="K214" s="19"/>
      <c r="L214" s="19"/>
      <c r="M214" s="19">
        <f>35058+2500</f>
        <v>37558</v>
      </c>
      <c r="N214" s="19">
        <f>34828+2500</f>
        <v>37328</v>
      </c>
      <c r="O214" s="19"/>
      <c r="P214" s="19"/>
      <c r="Q214" s="19">
        <f>11404+2500</f>
        <v>13904</v>
      </c>
      <c r="R214" s="19">
        <f>11299+2500</f>
        <v>13799</v>
      </c>
      <c r="S214" s="19">
        <v>8738</v>
      </c>
      <c r="T214" s="19">
        <v>8238</v>
      </c>
      <c r="U214" s="19">
        <f>M214</f>
        <v>37558</v>
      </c>
      <c r="V214" s="19">
        <f>N214</f>
        <v>37328</v>
      </c>
      <c r="W214" s="19">
        <f>11485-2500</f>
        <v>8985</v>
      </c>
      <c r="X214" s="19">
        <f>11485-2500</f>
        <v>8985</v>
      </c>
      <c r="Y214" s="107"/>
      <c r="Z214" s="107"/>
      <c r="AA214" s="27" t="s">
        <v>410</v>
      </c>
      <c r="AB214" s="26"/>
      <c r="AC214" s="26"/>
      <c r="AD214" s="26"/>
      <c r="AE214" s="26"/>
    </row>
    <row r="215" spans="1:35" s="25" customFormat="1" ht="64.5" customHeight="1" x14ac:dyDescent="0.2">
      <c r="A215" s="106" t="s">
        <v>398</v>
      </c>
      <c r="B215" s="100" t="s">
        <v>399</v>
      </c>
      <c r="C215" s="101"/>
      <c r="D215" s="101"/>
      <c r="E215" s="101"/>
      <c r="F215" s="101"/>
      <c r="G215" s="102"/>
      <c r="H215" s="102"/>
      <c r="I215" s="19">
        <v>45891</v>
      </c>
      <c r="J215" s="19">
        <v>45542</v>
      </c>
      <c r="K215" s="19"/>
      <c r="L215" s="19"/>
      <c r="M215" s="19">
        <f>32767+4002</f>
        <v>36769</v>
      </c>
      <c r="N215" s="19">
        <f>32508+4002</f>
        <v>36510</v>
      </c>
      <c r="O215" s="19"/>
      <c r="P215" s="19"/>
      <c r="Q215" s="19">
        <f>10183+4002</f>
        <v>14185</v>
      </c>
      <c r="R215" s="19">
        <f>10118+4002</f>
        <v>14120</v>
      </c>
      <c r="S215" s="19">
        <v>8750</v>
      </c>
      <c r="T215" s="19">
        <v>8702</v>
      </c>
      <c r="U215" s="19">
        <f t="shared" ref="U215:V215" si="113">M215</f>
        <v>36769</v>
      </c>
      <c r="V215" s="19">
        <f t="shared" si="113"/>
        <v>36510</v>
      </c>
      <c r="W215" s="19">
        <f>10295-4002</f>
        <v>6293</v>
      </c>
      <c r="X215" s="19">
        <f>10295-4002</f>
        <v>6293</v>
      </c>
      <c r="Y215" s="107"/>
      <c r="Z215" s="107"/>
      <c r="AA215" s="27" t="s">
        <v>411</v>
      </c>
      <c r="AB215" s="26"/>
      <c r="AC215" s="26"/>
      <c r="AD215" s="26"/>
      <c r="AE215" s="26"/>
    </row>
    <row r="216" spans="1:35" ht="42" customHeight="1" x14ac:dyDescent="0.2">
      <c r="A216" s="106" t="s">
        <v>404</v>
      </c>
      <c r="B216" s="100" t="s">
        <v>405</v>
      </c>
      <c r="C216" s="101"/>
      <c r="D216" s="101"/>
      <c r="E216" s="101"/>
      <c r="F216" s="101"/>
      <c r="G216" s="102"/>
      <c r="H216" s="102"/>
      <c r="I216" s="19">
        <v>4305</v>
      </c>
      <c r="J216" s="19">
        <v>3840</v>
      </c>
      <c r="K216" s="19"/>
      <c r="L216" s="19"/>
      <c r="M216" s="19">
        <v>2002</v>
      </c>
      <c r="N216" s="19">
        <v>2002</v>
      </c>
      <c r="O216" s="19"/>
      <c r="P216" s="19"/>
      <c r="Q216" s="19">
        <v>800</v>
      </c>
      <c r="R216" s="19">
        <v>800</v>
      </c>
      <c r="S216" s="19"/>
      <c r="T216" s="19"/>
      <c r="U216" s="19">
        <f>M216</f>
        <v>2002</v>
      </c>
      <c r="V216" s="19">
        <f>N216</f>
        <v>2002</v>
      </c>
      <c r="W216" s="19">
        <v>800</v>
      </c>
      <c r="X216" s="19">
        <v>800</v>
      </c>
      <c r="Y216" s="107"/>
      <c r="Z216" s="107"/>
      <c r="AA216" s="107"/>
      <c r="AB216" s="2"/>
      <c r="AC216" s="2"/>
      <c r="AD216" s="2"/>
      <c r="AE216" s="2"/>
      <c r="AH216" s="25"/>
      <c r="AI216" s="25"/>
    </row>
    <row r="217" spans="1:35" s="25" customFormat="1" ht="22.5" customHeight="1" x14ac:dyDescent="0.2">
      <c r="A217" s="26"/>
      <c r="B217" s="69"/>
      <c r="C217" s="70"/>
      <c r="D217" s="70"/>
      <c r="E217" s="70"/>
      <c r="F217" s="70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2"/>
      <c r="T217" s="72"/>
      <c r="U217" s="71"/>
      <c r="V217" s="71"/>
      <c r="W217" s="71"/>
      <c r="X217" s="71"/>
      <c r="Y217" s="71"/>
      <c r="Z217" s="71"/>
      <c r="AA217" s="26"/>
      <c r="AB217" s="26"/>
      <c r="AC217" s="26"/>
      <c r="AD217" s="26"/>
      <c r="AE217" s="26"/>
    </row>
    <row r="218" spans="1:3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73"/>
      <c r="T218" s="73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73"/>
      <c r="T219" s="73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73"/>
      <c r="T220" s="73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73"/>
      <c r="T221" s="73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73"/>
      <c r="T222" s="73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73"/>
      <c r="T223" s="73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73"/>
      <c r="T224" s="73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73"/>
      <c r="T225" s="73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73"/>
      <c r="T226" s="73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73"/>
      <c r="T227" s="73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73"/>
      <c r="T228" s="73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73"/>
      <c r="T229" s="73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73"/>
      <c r="T230" s="73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73"/>
      <c r="T231" s="73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73"/>
      <c r="T232" s="73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73"/>
      <c r="T233" s="73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73"/>
      <c r="T234" s="73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73"/>
      <c r="T235" s="73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73"/>
      <c r="T236" s="73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73"/>
      <c r="T237" s="73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73"/>
      <c r="T238" s="73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73"/>
      <c r="T239" s="73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73"/>
      <c r="T240" s="73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73"/>
      <c r="T241" s="73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73"/>
      <c r="T242" s="73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73"/>
      <c r="T243" s="73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73"/>
      <c r="T244" s="73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73"/>
      <c r="T245" s="73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73"/>
      <c r="T246" s="73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73"/>
      <c r="T247" s="73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73"/>
      <c r="T248" s="73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73"/>
      <c r="T249" s="73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73"/>
      <c r="T250" s="73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73"/>
      <c r="T251" s="73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73"/>
      <c r="T252" s="73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73"/>
      <c r="T253" s="73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73"/>
      <c r="T254" s="73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73"/>
      <c r="T255" s="73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73"/>
      <c r="T256" s="73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73"/>
      <c r="T257" s="73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73"/>
      <c r="T258" s="73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73"/>
      <c r="T259" s="73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73"/>
      <c r="T260" s="73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73"/>
      <c r="T261" s="73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73"/>
      <c r="T262" s="73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73"/>
      <c r="T263" s="73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73"/>
      <c r="T264" s="73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73"/>
      <c r="T265" s="73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73"/>
      <c r="T266" s="73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73"/>
      <c r="T267" s="73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73"/>
      <c r="T268" s="73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73"/>
      <c r="T269" s="73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73"/>
      <c r="T270" s="73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73"/>
      <c r="T271" s="73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73"/>
      <c r="T272" s="73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73"/>
      <c r="T273" s="73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73"/>
      <c r="T274" s="73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73"/>
      <c r="T275" s="73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73"/>
      <c r="T276" s="73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73"/>
      <c r="T277" s="73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73"/>
      <c r="T278" s="73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73"/>
      <c r="T279" s="73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73"/>
      <c r="T280" s="73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73"/>
      <c r="T281" s="73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73"/>
      <c r="T282" s="73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73"/>
      <c r="T283" s="73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73"/>
      <c r="T284" s="73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73"/>
      <c r="T285" s="73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73"/>
      <c r="T286" s="73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73"/>
      <c r="T287" s="73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73"/>
      <c r="T288" s="73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73"/>
      <c r="T289" s="73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73"/>
      <c r="T290" s="73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73"/>
      <c r="T291" s="73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73"/>
      <c r="T292" s="73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73"/>
      <c r="T293" s="73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73"/>
      <c r="T294" s="73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73"/>
      <c r="T295" s="73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73"/>
      <c r="T296" s="73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73"/>
      <c r="T297" s="73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73"/>
      <c r="T298" s="73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73"/>
      <c r="T299" s="73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73"/>
      <c r="T300" s="73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73"/>
      <c r="T301" s="73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73"/>
      <c r="T302" s="73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73"/>
      <c r="T303" s="73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73"/>
      <c r="T304" s="73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73"/>
      <c r="T305" s="73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73"/>
      <c r="T306" s="73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73"/>
      <c r="T307" s="73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73"/>
      <c r="T308" s="73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73"/>
      <c r="T309" s="73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73"/>
      <c r="T310" s="73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73"/>
      <c r="T311" s="73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73"/>
      <c r="T312" s="73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73"/>
      <c r="T313" s="73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73"/>
      <c r="T314" s="73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73"/>
      <c r="T315" s="73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73"/>
      <c r="T316" s="73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73"/>
      <c r="T317" s="73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73"/>
      <c r="T318" s="73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73"/>
      <c r="T319" s="73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73"/>
      <c r="T320" s="73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73"/>
      <c r="T321" s="73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73"/>
      <c r="T322" s="73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73"/>
      <c r="T323" s="73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73"/>
      <c r="T324" s="73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73"/>
      <c r="T325" s="73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73"/>
      <c r="T326" s="73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73"/>
      <c r="T327" s="73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73"/>
      <c r="T328" s="73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73"/>
      <c r="T329" s="73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73"/>
      <c r="T330" s="73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73"/>
      <c r="T331" s="73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73"/>
      <c r="T332" s="73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73"/>
      <c r="T333" s="73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73"/>
      <c r="T334" s="73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73"/>
      <c r="T335" s="73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73"/>
      <c r="T336" s="73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73"/>
      <c r="T337" s="73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73"/>
      <c r="T338" s="73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73"/>
      <c r="T339" s="73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73"/>
      <c r="T340" s="73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73"/>
      <c r="T341" s="73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73"/>
      <c r="T342" s="73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73"/>
      <c r="T343" s="73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73"/>
      <c r="T344" s="73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73"/>
      <c r="T345" s="73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73"/>
      <c r="T346" s="73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73"/>
      <c r="T347" s="73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73"/>
      <c r="T348" s="73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73"/>
      <c r="T349" s="73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73"/>
      <c r="T350" s="73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73"/>
      <c r="T351" s="73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73"/>
      <c r="T352" s="73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73"/>
      <c r="T353" s="73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73"/>
      <c r="T354" s="73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73"/>
      <c r="T355" s="73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73"/>
      <c r="T356" s="73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73"/>
      <c r="T357" s="73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73"/>
      <c r="T358" s="73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73"/>
      <c r="T359" s="73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73"/>
      <c r="T360" s="73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73"/>
      <c r="T361" s="73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73"/>
      <c r="T362" s="73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73"/>
      <c r="T363" s="73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73"/>
      <c r="T364" s="73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73"/>
      <c r="T365" s="73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73"/>
      <c r="T366" s="73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73"/>
      <c r="T367" s="73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73"/>
      <c r="T368" s="73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73"/>
      <c r="T369" s="73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73"/>
      <c r="T370" s="73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73"/>
      <c r="T371" s="73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73"/>
      <c r="T372" s="73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73"/>
      <c r="T373" s="73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73"/>
      <c r="T374" s="73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73"/>
      <c r="T375" s="73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73"/>
      <c r="T376" s="73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73"/>
      <c r="T377" s="73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73"/>
      <c r="T378" s="73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73"/>
      <c r="T379" s="73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73"/>
      <c r="T380" s="73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73"/>
      <c r="T381" s="73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73"/>
      <c r="T382" s="73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73"/>
      <c r="T383" s="73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73"/>
      <c r="T384" s="73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73"/>
      <c r="T385" s="73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73"/>
      <c r="T386" s="73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73"/>
      <c r="T387" s="73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73"/>
      <c r="T388" s="73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73"/>
      <c r="T389" s="73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73"/>
      <c r="T390" s="73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73"/>
      <c r="T391" s="73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73"/>
      <c r="T392" s="73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73"/>
      <c r="T393" s="73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73"/>
      <c r="T394" s="73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73"/>
      <c r="T395" s="73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73"/>
      <c r="T396" s="73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73"/>
      <c r="T397" s="73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73"/>
      <c r="T398" s="73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73"/>
      <c r="T399" s="73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73"/>
      <c r="T400" s="73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73"/>
      <c r="T401" s="73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73"/>
      <c r="T402" s="73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73"/>
      <c r="T403" s="73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73"/>
      <c r="T404" s="73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73"/>
      <c r="T405" s="73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73"/>
      <c r="T406" s="73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73"/>
      <c r="T407" s="73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73"/>
      <c r="T408" s="73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73"/>
      <c r="T409" s="73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73"/>
      <c r="T410" s="73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73"/>
      <c r="T411" s="73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73"/>
      <c r="T412" s="73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73"/>
      <c r="T413" s="73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73"/>
      <c r="T414" s="73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73"/>
      <c r="T415" s="73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73"/>
      <c r="T416" s="73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73"/>
      <c r="T417" s="73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73"/>
      <c r="T418" s="73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73"/>
      <c r="T419" s="73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73"/>
      <c r="T420" s="73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73"/>
      <c r="T421" s="73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73"/>
      <c r="T422" s="73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73"/>
      <c r="T423" s="73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</sheetData>
  <mergeCells count="64">
    <mergeCell ref="AF29:AH29"/>
    <mergeCell ref="AF179:AO179"/>
    <mergeCell ref="AH135:AK135"/>
    <mergeCell ref="AG161:AJ161"/>
    <mergeCell ref="AG172:AJ172"/>
    <mergeCell ref="AI76:AL76"/>
    <mergeCell ref="AI77:AL77"/>
    <mergeCell ref="AH154:AK154"/>
    <mergeCell ref="AF143:AH143"/>
    <mergeCell ref="AG157:AI158"/>
    <mergeCell ref="AA127:AA129"/>
    <mergeCell ref="AA132:AA136"/>
    <mergeCell ref="AA114:AA119"/>
    <mergeCell ref="AA76:AA77"/>
    <mergeCell ref="AA85:AA90"/>
    <mergeCell ref="AA93:AA95"/>
    <mergeCell ref="AA105:AA107"/>
    <mergeCell ref="T9:T10"/>
    <mergeCell ref="U9:U10"/>
    <mergeCell ref="V9:V10"/>
    <mergeCell ref="X9:X10"/>
    <mergeCell ref="Y9:Z9"/>
    <mergeCell ref="H9:H10"/>
    <mergeCell ref="Q9:Q10"/>
    <mergeCell ref="R9:R10"/>
    <mergeCell ref="AH6:AK7"/>
    <mergeCell ref="I7:L7"/>
    <mergeCell ref="M7:P7"/>
    <mergeCell ref="Q7:R8"/>
    <mergeCell ref="S7:T8"/>
    <mergeCell ref="AA6:AA10"/>
    <mergeCell ref="AJ9:AK9"/>
    <mergeCell ref="AI9:AI10"/>
    <mergeCell ref="AH8:AH10"/>
    <mergeCell ref="AI8:AK8"/>
    <mergeCell ref="J9:J10"/>
    <mergeCell ref="K9:L9"/>
    <mergeCell ref="N9:N10"/>
    <mergeCell ref="A1:AD1"/>
    <mergeCell ref="A2:AD2"/>
    <mergeCell ref="A3:AD3"/>
    <mergeCell ref="A4:AD4"/>
    <mergeCell ref="A5:AD5"/>
    <mergeCell ref="A6:A10"/>
    <mergeCell ref="B6:B10"/>
    <mergeCell ref="C6:C10"/>
    <mergeCell ref="D6:D10"/>
    <mergeCell ref="E6:E10"/>
    <mergeCell ref="F6:H7"/>
    <mergeCell ref="I6:P6"/>
    <mergeCell ref="Q6:T6"/>
    <mergeCell ref="U6:V8"/>
    <mergeCell ref="W6:Z7"/>
    <mergeCell ref="N8:P8"/>
    <mergeCell ref="W8:W10"/>
    <mergeCell ref="X8:Z8"/>
    <mergeCell ref="S9:S10"/>
    <mergeCell ref="F8:F10"/>
    <mergeCell ref="G8:H8"/>
    <mergeCell ref="I8:I10"/>
    <mergeCell ref="J8:L8"/>
    <mergeCell ref="M8:M10"/>
    <mergeCell ref="O9:P9"/>
    <mergeCell ref="G9:G10"/>
  </mergeCells>
  <pageMargins left="0.55118110236220474" right="0.19685039370078741" top="0.41" bottom="0.43" header="0.19685039370078741" footer="0.19685039370078741"/>
  <pageSetup paperSize="8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B1a CTMTQG</vt:lpstr>
      <vt:lpstr>'B1a CTMTQG'!Print_Area</vt:lpstr>
      <vt:lpstr>'B1a CTMTQG'!Print_Titles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 PC</cp:lastModifiedBy>
  <cp:lastPrinted>2018-12-10T02:51:54Z</cp:lastPrinted>
  <dcterms:created xsi:type="dcterms:W3CDTF">2018-12-04T09:59:47Z</dcterms:created>
  <dcterms:modified xsi:type="dcterms:W3CDTF">2018-12-15T08:04:43Z</dcterms:modified>
</cp:coreProperties>
</file>